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6380" windowHeight="8190" tabRatio="976" firstSheet="12" activeTab="18"/>
  </bookViews>
  <sheets>
    <sheet name="Informações Iniciais" sheetId="1" r:id="rId1"/>
    <sheet name="Anexo 1 - BO" sheetId="2" r:id="rId2"/>
    <sheet name="Anexo 2 - Função" sheetId="3" r:id="rId3"/>
    <sheet name="Anexo 3 - RCL" sheetId="4" r:id="rId4"/>
    <sheet name="Anexo 4 - RPPS" sheetId="5" r:id="rId5"/>
    <sheet name="Anexo 5 - Resultado Nominal" sheetId="6" r:id="rId6"/>
    <sheet name="Anexo 6 - Primário (E, DF, M)" sheetId="7" r:id="rId7"/>
    <sheet name="Anexo 7 - Restos a Pagar" sheetId="8" r:id="rId8"/>
    <sheet name="Anexo 8 - MDE - Municípios" sheetId="9" r:id="rId9"/>
    <sheet name="Anexo 8 - MDE (Consorciados)" sheetId="10" r:id="rId10"/>
    <sheet name="Anexo 9 - Op Crédito D Capital" sheetId="11" r:id="rId11"/>
    <sheet name="Anexo 10 - Projeção RPPS" sheetId="12" r:id="rId12"/>
    <sheet name="Anexo 11 - Alienação" sheetId="13" r:id="rId13"/>
    <sheet name="Anexo 12 - Saúde (Municípios)" sheetId="14" state="hidden" r:id="rId14"/>
    <sheet name="Anexo 12 - Saúde (Munic.)Ultimo" sheetId="15" r:id="rId15"/>
    <sheet name="Anexo 12 - Saúde (Consorciado)" sheetId="16" r:id="rId16"/>
    <sheet name="Anexo 12 - Saúde(Cons.)Ultimo" sheetId="17" r:id="rId17"/>
    <sheet name="Anexo 13 - Despesas PPP" sheetId="18" r:id="rId18"/>
    <sheet name="Anexo 14 - Simplificado" sheetId="19" r:id="rId19"/>
    <sheet name="__VBA__0" sheetId="20" r:id="rId20"/>
    <sheet name="__VBA__1" sheetId="21" r:id="rId21"/>
    <sheet name="__VBA__2" sheetId="22" r:id="rId22"/>
    <sheet name="__VBA__3" sheetId="23" r:id="rId23"/>
    <sheet name="__VBA__4" sheetId="24" r:id="rId24"/>
    <sheet name="__VBA__5" sheetId="25" r:id="rId25"/>
    <sheet name="__VBA__6" sheetId="26" r:id="rId26"/>
    <sheet name="__VBA__7" sheetId="27" r:id="rId27"/>
    <sheet name="__VBA__8" sheetId="28" r:id="rId28"/>
    <sheet name="__VBA__9" sheetId="29" r:id="rId29"/>
  </sheets>
  <externalReferences>
    <externalReference r:id="rId32"/>
    <externalReference r:id="rId33"/>
  </externalReferences>
  <definedNames>
    <definedName name="_xlnm.Print_Area" localSheetId="1">'Anexo 1 - BO'!$A$1:$J$116</definedName>
    <definedName name="_xlnm.Print_Area" localSheetId="11">'Anexo 10 - Projeção RPPS'!$A$1:$E$90</definedName>
    <definedName name="_xlnm.Print_Area" localSheetId="12">'Anexo 11 - Alienação'!$A$1:$E$37</definedName>
    <definedName name="_xlnm.Print_Area" localSheetId="14">'Anexo 12 - Saúde (Munic.)Ultimo'!$A$3:$G$145</definedName>
    <definedName name="_xlnm.Print_Area" localSheetId="18">'Anexo 14 - Simplificado'!$A$1:$E$89</definedName>
    <definedName name="_xlnm.Print_Area" localSheetId="2">'Anexo 2 - Função'!$A$1:$J$77</definedName>
    <definedName name="_xlnm.Print_Area" localSheetId="3">'Anexo 3 - RCL'!$A$1:$O$33</definedName>
    <definedName name="_xlnm.Print_Area" localSheetId="4">'Anexo 4 - RPPS'!$A$3:$I$121</definedName>
    <definedName name="_xlnm.Print_Area" localSheetId="6">'Anexo 6 - Primário (E, DF, M)'!$A$1:$E$65</definedName>
    <definedName name="_xlnm.Print_Area" localSheetId="7">'Anexo 7 - Restos a Pagar'!$A$1:$K$29</definedName>
    <definedName name="_xlnm.Print_Area" localSheetId="8">'Anexo 8 - MDE - Municípios'!$A$1:$F$164</definedName>
    <definedName name="_xlnm.Print_Area" localSheetId="9">'Anexo 8 - MDE (Consorciados)'!$A$1:$E$31</definedName>
    <definedName name="_xlnm.Print_Area" localSheetId="10">'Anexo 9 - Op Crédito D Capital'!$A$1:$H$34</definedName>
    <definedName name="Excel_BuiltIn_Print_Area" localSheetId="1">'Anexo 2 - Função'!$A$1:$J$116</definedName>
    <definedName name="Excel_BuiltIn_Print_Area" localSheetId="11">'Anexo 8 - MDE (Consorciados)'!$A$1:$J$19</definedName>
    <definedName name="Excel_BuiltIn_Print_Area" localSheetId="12">#REF!</definedName>
    <definedName name="Excel_BuiltIn_Print_Area" localSheetId="14">#REF!</definedName>
    <definedName name="Excel_BuiltIn_Print_Area" localSheetId="18">#REF!</definedName>
    <definedName name="Excel_BuiltIn_Print_Area" localSheetId="2">'Anexo 3 - RCL'!$A$1:$J$77</definedName>
    <definedName name="Excel_BuiltIn_Print_Area" localSheetId="3">#REF!</definedName>
    <definedName name="Excel_BuiltIn_Print_Area" localSheetId="7">#REF!</definedName>
    <definedName name="Excel_BuiltIn_Print_Area" localSheetId="8">#REF!</definedName>
    <definedName name="Excel_BuiltIn_Print_Area" localSheetId="9">'Anexo 8 - MDE - Municípios'!$A$1:$E$31</definedName>
    <definedName name="Excel_BuiltIn_Print_Area" localSheetId="10">#REF!</definedName>
    <definedName name="Ganhos_e_perdas_de_receita" localSheetId="6">#REF!</definedName>
    <definedName name="Ganhos_e_Perdas_de_Receita_99" localSheetId="6">#REF!</definedName>
    <definedName name="HTML_CodePage">1252</definedName>
    <definedName name="HTML_Description">""</definedName>
    <definedName name="HTML_Email">""</definedName>
    <definedName name="HTML_Header">"Tabela"</definedName>
    <definedName name="HTML_LastUpdate">"16/03/98"</definedName>
    <definedName name="HTML_LineAfter">FALSE</definedName>
    <definedName name="HTML_LineBefore">FALSE</definedName>
    <definedName name="HTML_Name">"Rede Integrada"</definedName>
    <definedName name="HTML_OBDlg2">TRUE</definedName>
    <definedName name="HTML_OBDlg4">TRUE</definedName>
    <definedName name="HTML_OS">0</definedName>
    <definedName name="HTML_PathFile">"C:\internetemp\balpep1.htm"</definedName>
    <definedName name="HTML_Title">"Balpep11"</definedName>
    <definedName name="Planilha_1ÁreaTotal" localSheetId="12">(#REF!,#REF!)</definedName>
    <definedName name="Planilha_1ÁreaTotal" localSheetId="4">(#REF!,#REF!)</definedName>
    <definedName name="Planilha_1ÁreaTotal" localSheetId="6">(#REF!,#REF!)</definedName>
    <definedName name="Planilha_1ÁreaTotal" localSheetId="7">(#REF!,#REF!)</definedName>
    <definedName name="Planilha_1ÁreaTotal" localSheetId="10">(#REF!,#REF!)</definedName>
    <definedName name="Planilha_1CabGráfico" localSheetId="12">#REF!</definedName>
    <definedName name="Planilha_1CabGráfico" localSheetId="4">#REF!</definedName>
    <definedName name="Planilha_1CabGráfico" localSheetId="6">#REF!</definedName>
    <definedName name="Planilha_1CabGráfico" localSheetId="7">#REF!</definedName>
    <definedName name="Planilha_1CabGráfico" localSheetId="10">#REF!</definedName>
    <definedName name="Planilha_1TítCols" localSheetId="12">(#REF!,#REF!)</definedName>
    <definedName name="Planilha_1TítCols" localSheetId="4">(#REF!,#REF!)</definedName>
    <definedName name="Planilha_1TítCols" localSheetId="6">(#REF!,#REF!)</definedName>
    <definedName name="Planilha_1TítCols" localSheetId="7">(#REF!,#REF!)</definedName>
    <definedName name="Planilha_1TítCols" localSheetId="10">(#REF!,#REF!)</definedName>
    <definedName name="Planilha_1TítLins" localSheetId="12">#REF!</definedName>
    <definedName name="Planilha_1TítLins" localSheetId="4">#REF!</definedName>
    <definedName name="Planilha_1TítLins" localSheetId="6">#REF!</definedName>
    <definedName name="Planilha_1TítLins" localSheetId="7">#REF!</definedName>
    <definedName name="Planilha_1TítLins" localSheetId="10">#REF!</definedName>
    <definedName name="Planilha_2ÁreaTotal" localSheetId="6">(#REF!,#REF!)</definedName>
    <definedName name="Planilha_2CabGráfico" localSheetId="6">#REF!</definedName>
    <definedName name="Planilha_2TítCols" localSheetId="6">(#REF!,#REF!)</definedName>
    <definedName name="Planilha_2TítLins" localSheetId="6">#REF!</definedName>
    <definedName name="Planilha_3ÁreaTotal" localSheetId="6">(#REF!,#REF!)</definedName>
    <definedName name="Planilha_3CabGráfico" localSheetId="6">#REF!</definedName>
    <definedName name="Planilha_3TítCols" localSheetId="6">(#REF!,#REF!)</definedName>
    <definedName name="Planilha_3TítLins" localSheetId="6">#REF!</definedName>
    <definedName name="Tabela_1___Déficit_da_Previdência_Social__RGPS" localSheetId="6">#REF!</definedName>
    <definedName name="Tabela_10___Resultado_Primário_do_Governo_Central_em_1999" localSheetId="6">#REF!</definedName>
    <definedName name="Tabela_2___Contribuições_Previdenciárias" localSheetId="6">#REF!</definedName>
    <definedName name="Tabela_3___Benefícios__previsto_x_realizado" localSheetId="6">#REF!</definedName>
    <definedName name="Tabela_4___Receitas_Administradas_pela_SRF__previsto_x_realizado" localSheetId="6">#REF!</definedName>
    <definedName name="Tabela_5___Receitas_Administradas_em_Agosto" localSheetId="6">#REF!</definedName>
    <definedName name="Tabela_6___Receitas_Diretamente_Arrecadadas" localSheetId="6">#REF!</definedName>
    <definedName name="Tabela_7___Déficit_da_Previdência_Social_em_1999" localSheetId="6">#REF!</definedName>
    <definedName name="Tabela_8___Receitas_Administradas__revisão_da_previsão" localSheetId="6">#REF!</definedName>
    <definedName name="Tabela_9___Resultado_Primário_de_1999" localSheetId="6">#REF!</definedName>
  </definedNames>
  <calcPr fullCalcOnLoad="1"/>
</workbook>
</file>

<file path=xl/sharedStrings.xml><?xml version="1.0" encoding="utf-8"?>
<sst xmlns="http://schemas.openxmlformats.org/spreadsheetml/2006/main" count="1647" uniqueCount="948">
  <si>
    <t>RELATÓRIO DE GESTÃO FISCAL</t>
  </si>
  <si>
    <t>INFORMAÇÕES INICIAIS</t>
  </si>
  <si>
    <t>DADOS DO GESTOR</t>
  </si>
  <si>
    <t>Nome do Gestor</t>
  </si>
  <si>
    <t>Período de Mandato</t>
  </si>
  <si>
    <t>CPF</t>
  </si>
  <si>
    <t>Contador</t>
  </si>
  <si>
    <t>Inscrição no CRC</t>
  </si>
  <si>
    <t>DADOS DO RELATÓRIO</t>
  </si>
  <si>
    <t>Meio de Publicação</t>
  </si>
  <si>
    <r>
      <t>Data da Publicação (</t>
    </r>
    <r>
      <rPr>
        <sz val="8"/>
        <rFont val="Arial"/>
        <family val="2"/>
      </rPr>
      <t>Art. 52 da LRF e Art. 165, § 3o, da CF</t>
    </r>
    <r>
      <rPr>
        <sz val="10"/>
        <rFont val="Arial"/>
        <family val="2"/>
      </rPr>
      <t>)</t>
    </r>
  </si>
  <si>
    <r>
      <t xml:space="preserve">Data de Encaminhamento ao TCE </t>
    </r>
    <r>
      <rPr>
        <sz val="8"/>
        <rFont val="Arial"/>
        <family val="2"/>
      </rPr>
      <t>(Art. 53 da Lei 8.258)</t>
    </r>
  </si>
  <si>
    <t>DADOS CADASTRAIS</t>
  </si>
  <si>
    <t>Endereço:</t>
  </si>
  <si>
    <t>Telefones, Fax, Celulares:</t>
  </si>
  <si>
    <t>Site e/ou email de contato:</t>
  </si>
  <si>
    <t>RREOPREF</t>
  </si>
  <si>
    <t>Tabela 1 - Balanço Orçamentário</t>
  </si>
  <si>
    <t>RELATÓRIO RESUMIDO DA EXECUÇÃO ORÇAMENTÁRIA</t>
  </si>
  <si>
    <t>BALANÇO ORÇAMENTÁRIO</t>
  </si>
  <si>
    <t>ORÇAMENTOS FISCAL E DA SEGURIDADE SOCIAL</t>
  </si>
  <si>
    <t>RREO - Anexo 1 (LRF, Art. 52, inciso I, alíneas "a" e "b" do inciso II e §1º)</t>
  </si>
  <si>
    <t>PREVISÃO</t>
  </si>
  <si>
    <t>RECEITAS REALIZADAS</t>
  </si>
  <si>
    <t xml:space="preserve">SALDO </t>
  </si>
  <si>
    <t>RECEITAS</t>
  </si>
  <si>
    <t>INICIAL</t>
  </si>
  <si>
    <t>ATUALIZADA</t>
  </si>
  <si>
    <t>No Bimestre</t>
  </si>
  <si>
    <t>%</t>
  </si>
  <si>
    <t>Até o Bimestre</t>
  </si>
  <si>
    <t>(a)</t>
  </si>
  <si>
    <t>(b)</t>
  </si>
  <si>
    <t>(b/a)</t>
  </si>
  <si>
    <t>(c)</t>
  </si>
  <si>
    <t>(c/a)</t>
  </si>
  <si>
    <t>(a-c)</t>
  </si>
  <si>
    <t>RECEITAS (EXCETO INTRA-ORÇAMENTÁRIAS) (I)</t>
  </si>
  <si>
    <t xml:space="preserve">    RECEITAS CORRENTES</t>
  </si>
  <si>
    <t xml:space="preserve">        RECEITA TRIBUTÁRIA</t>
  </si>
  <si>
    <t xml:space="preserve">            Impostos</t>
  </si>
  <si>
    <t xml:space="preserve">            Taxas</t>
  </si>
  <si>
    <t xml:space="preserve">            Contribuição de Melhoria</t>
  </si>
  <si>
    <t xml:space="preserve">        RECEITA DE CONTRIBUIÇÕES</t>
  </si>
  <si>
    <t xml:space="preserve">            Contribuições Sociais</t>
  </si>
  <si>
    <t xml:space="preserve">            Contribuição de Intervenção no Domínio Econômico</t>
  </si>
  <si>
    <t xml:space="preserve">            Contribuição de Iluminação Pública</t>
  </si>
  <si>
    <t xml:space="preserve">        RECEITA PATRIMONIAL</t>
  </si>
  <si>
    <t xml:space="preserve">            Receitas Imobiliárias</t>
  </si>
  <si>
    <t xml:space="preserve">            Receitas de Valores Mobiliários</t>
  </si>
  <si>
    <t xml:space="preserve">            Receita de Concessões e Permissões</t>
  </si>
  <si>
    <t xml:space="preserve">            Compensações Financeiras</t>
  </si>
  <si>
    <t xml:space="preserve">            Receita Decorrente do Direito de Exploração de Bens Públicos em Áreas de Domínio Público</t>
  </si>
  <si>
    <t xml:space="preserve">            Receita da Cessão de Direitos</t>
  </si>
  <si>
    <t xml:space="preserve">            Outras Receitas Patrimoniais</t>
  </si>
  <si>
    <t xml:space="preserve">        RECEITA AGROPECUÁRIA</t>
  </si>
  <si>
    <t xml:space="preserve">            Receita da Produção Vegetal</t>
  </si>
  <si>
    <t xml:space="preserve">            Receita da Produção Animal e Derivados</t>
  </si>
  <si>
    <t xml:space="preserve">            Outras Receitas Agropecuárias</t>
  </si>
  <si>
    <t xml:space="preserve">        RECEITA INDUSTRIAL</t>
  </si>
  <si>
    <t xml:space="preserve">            Receita da Indústria Extrativa Mineral</t>
  </si>
  <si>
    <t xml:space="preserve">            Receita da Indústria de Transformação</t>
  </si>
  <si>
    <t xml:space="preserve">            Receita da Indústria de Construção</t>
  </si>
  <si>
    <t xml:space="preserve">    Outras Receitas Industriais</t>
  </si>
  <si>
    <t xml:space="preserve">        RECEITA DE SERVIÇOS</t>
  </si>
  <si>
    <t xml:space="preserve">        TRANSFERÊNCIAS CORRENTES</t>
  </si>
  <si>
    <t xml:space="preserve">            Transferências Intergovernamentais</t>
  </si>
  <si>
    <t xml:space="preserve">            Transferências de Instituições Privadas</t>
  </si>
  <si>
    <t xml:space="preserve">            Transferências do Exterior</t>
  </si>
  <si>
    <t xml:space="preserve">            Transferências de Pessoas</t>
  </si>
  <si>
    <t xml:space="preserve">            Transferências de Convênios</t>
  </si>
  <si>
    <t xml:space="preserve">            Transferências para o Combate à Fome</t>
  </si>
  <si>
    <t xml:space="preserve">        OUTRAS RECEITAS CORRENTES</t>
  </si>
  <si>
    <t xml:space="preserve">            Multas e Juros de Mora</t>
  </si>
  <si>
    <t xml:space="preserve">            Indenizações e Restituições</t>
  </si>
  <si>
    <t xml:space="preserve">            Receita da Dívida Ativa</t>
  </si>
  <si>
    <t xml:space="preserve">            Receita Decorrentes de Aportes Periódicos para Amortização de Déficit Atuarial do RPPS</t>
  </si>
  <si>
    <t xml:space="preserve">            Receitas Correntes Diversas</t>
  </si>
  <si>
    <t xml:space="preserve">    RECEITAS DE CAPITAL</t>
  </si>
  <si>
    <t xml:space="preserve">        OPERAÇÕES DE CRÉDITO</t>
  </si>
  <si>
    <t xml:space="preserve">            Operações de Crédito Internas</t>
  </si>
  <si>
    <t xml:space="preserve">            Operações de Crédito Externas</t>
  </si>
  <si>
    <t xml:space="preserve">        ALIENAÇÃO DE BENS</t>
  </si>
  <si>
    <t xml:space="preserve">            Alienação de Bens Móveis</t>
  </si>
  <si>
    <t xml:space="preserve">            Alienação de Bens Imóveis</t>
  </si>
  <si>
    <t xml:space="preserve">        AMORTIZAÇÕES DE EMPRÉSTIMOS</t>
  </si>
  <si>
    <t xml:space="preserve">        TRANSFERÊNCIAS DE CAPITAL</t>
  </si>
  <si>
    <t xml:space="preserve">            Transferências de Outras Instituições Públicas</t>
  </si>
  <si>
    <t xml:space="preserve">        OUTRAS RECEITAS DE CAPITAL</t>
  </si>
  <si>
    <t xml:space="preserve">            Integralização do Capital Social</t>
  </si>
  <si>
    <t xml:space="preserve">           Dív. Atv. Prov. da Amortiz. de Emp. e Financ.       </t>
  </si>
  <si>
    <t xml:space="preserve">           Receitas de Capital Diversas</t>
  </si>
  <si>
    <t>RECEITAS (INTRA-ORÇAMENTÁRIAS) (II)</t>
  </si>
  <si>
    <t>SUBTOTAL DAS RECEITAS (III) = (I + II)</t>
  </si>
  <si>
    <t>OPERAÇÕES DE CRÉDITO / REFINANCIAMENTO  (IV)</t>
  </si>
  <si>
    <t xml:space="preserve">    Operações de Crédito Internas</t>
  </si>
  <si>
    <t xml:space="preserve">        Mobiliária</t>
  </si>
  <si>
    <t xml:space="preserve">        Contratual</t>
  </si>
  <si>
    <t xml:space="preserve">    Operações de Crédito Externas</t>
  </si>
  <si>
    <t>SUBTOTAL COM REFINANCIAMENTO (V) = (III + IV)</t>
  </si>
  <si>
    <t>DÉFICIT (VI)</t>
  </si>
  <si>
    <t>TOTAL (VII) = (V + VI)</t>
  </si>
  <si>
    <t>SALDOS DE EXERCÍCIOS ANTERIORES
(UTILIZADOS PARA CRÉDITOS ADICIONAIS)</t>
  </si>
  <si>
    <t xml:space="preserve">    Superávit Financeiro</t>
  </si>
  <si>
    <t xml:space="preserve">    Reabertura de Créditos Adicionais</t>
  </si>
  <si>
    <t>DOTAÇÃO</t>
  </si>
  <si>
    <t>CRÉDITOS</t>
  </si>
  <si>
    <t>DESPESAS EMPENHADAS</t>
  </si>
  <si>
    <t>DESPESAS LIQUIDADAS</t>
  </si>
  <si>
    <t>DESPESAS</t>
  </si>
  <si>
    <t>ADICIONAIS</t>
  </si>
  <si>
    <t>(d)</t>
  </si>
  <si>
    <t>(e)</t>
  </si>
  <si>
    <t>(f)=(d+e)</t>
  </si>
  <si>
    <t>(g)</t>
  </si>
  <si>
    <t>(g/f)</t>
  </si>
  <si>
    <t>(f-g)</t>
  </si>
  <si>
    <t>DESPESAS (EXCETO INTRA-ORÇAMENTÁRIAS) (VIII)</t>
  </si>
  <si>
    <t xml:space="preserve">    DESPESAS CORRENTES</t>
  </si>
  <si>
    <t xml:space="preserve">        PESSOAL E ENCARGOS SOCIAIS</t>
  </si>
  <si>
    <t xml:space="preserve">        JUROS E ENCARGOS DA DÍVIDA</t>
  </si>
  <si>
    <t xml:space="preserve">        OUTRAS DESPESAS CORRENTES</t>
  </si>
  <si>
    <t xml:space="preserve">    DESPESAS DE CAPITAL</t>
  </si>
  <si>
    <t xml:space="preserve">        INVESTIMENTOS</t>
  </si>
  <si>
    <t xml:space="preserve">        INVERSÕES FINANCEIRAS</t>
  </si>
  <si>
    <t xml:space="preserve">        AMORTIZAÇÃO DA DÍVIDA</t>
  </si>
  <si>
    <t xml:space="preserve">    RESERVA DE CONTINGÊNCIA</t>
  </si>
  <si>
    <t xml:space="preserve">    RESERVA DO RPPS</t>
  </si>
  <si>
    <t>DESPESAS (INTRA-ORÇAMENTÁRIAS) (IX)</t>
  </si>
  <si>
    <t>SUBTOTAL DAS DESPESAS (X) = (VIII + IX)</t>
  </si>
  <si>
    <t>AMORTIZAÇÃO DA DÍV. / REFINANCIAMENTO (XI)</t>
  </si>
  <si>
    <t xml:space="preserve">    Amortização da Dívida Interna</t>
  </si>
  <si>
    <t xml:space="preserve">        Dívida Mobiliária</t>
  </si>
  <si>
    <t xml:space="preserve">        Outras Dívidas</t>
  </si>
  <si>
    <t xml:space="preserve">    Amortização da Dívida Externa</t>
  </si>
  <si>
    <t>SUBTOTAL C/ REFINANCIAMENTO (XII) = (X + XI)</t>
  </si>
  <si>
    <t>SUPERÁVIT (XIII)</t>
  </si>
  <si>
    <t>TOTAL (XIV) = (XII + XIII)</t>
  </si>
  <si>
    <t>FONTE: Sistema &lt;Nome&gt;, Unidade Responsável &lt;Nome&gt;, Data da emissão &lt;dd/mmm/aaaa&gt; e hora de emissão &lt;hhh e mmm&gt;</t>
  </si>
  <si>
    <t>Tabela 2 - Demonstrativo da Execução das Despesas por Função/Subfunção</t>
  </si>
  <si>
    <t>DEMONSTRATIVO DA EXECUÇÃO DAS DESPESAS POR FUNÇÃO/SUBFUNÇÃO</t>
  </si>
  <si>
    <t>RREO - Anexo 2 (LRF, Art. 52, inciso II, alínea "c")</t>
  </si>
  <si>
    <t>SALDO A</t>
  </si>
  <si>
    <t>FUNÇÃO/SUBFUNÇÃO</t>
  </si>
  <si>
    <t>LIQUIDAR</t>
  </si>
  <si>
    <t>(b/total b)</t>
  </si>
  <si>
    <t>(a-b)</t>
  </si>
  <si>
    <t>DESPESAS (EXCETO INTRA-ORÇAMENTÁRIAS) (I)</t>
  </si>
  <si>
    <t xml:space="preserve">    LEGISLATIVA</t>
  </si>
  <si>
    <t xml:space="preserve">    JUDICIÁRIA</t>
  </si>
  <si>
    <t xml:space="preserve">    ESSENCIAL A JUSTIÇA</t>
  </si>
  <si>
    <t xml:space="preserve">    ADMINISTRAÇÃO</t>
  </si>
  <si>
    <t xml:space="preserve">    DEFESA NACIONAL</t>
  </si>
  <si>
    <t xml:space="preserve">    SEGURANÇA PÚBLICA</t>
  </si>
  <si>
    <t xml:space="preserve">    RELAÇÕES EXTERIORES</t>
  </si>
  <si>
    <t xml:space="preserve">    ASSISTÊNCIA SOCIAL</t>
  </si>
  <si>
    <t xml:space="preserve">    PREVIDÊNCIA SOCIAL</t>
  </si>
  <si>
    <t xml:space="preserve">    SAÚDE</t>
  </si>
  <si>
    <t xml:space="preserve">    TRABALHO</t>
  </si>
  <si>
    <t xml:space="preserve">    EDUCAÇÃO</t>
  </si>
  <si>
    <t xml:space="preserve">    CULTURA</t>
  </si>
  <si>
    <t xml:space="preserve">    DIREITOS DA CIDADANIA</t>
  </si>
  <si>
    <t xml:space="preserve">    URBANISMO</t>
  </si>
  <si>
    <t xml:space="preserve">    HABITAÇÃO</t>
  </si>
  <si>
    <t xml:space="preserve">    SANEAMENTO</t>
  </si>
  <si>
    <t xml:space="preserve">    GESTÃO AMBIENTAL</t>
  </si>
  <si>
    <t xml:space="preserve">    CIÊNCIA E TECNOLOGIA</t>
  </si>
  <si>
    <t xml:space="preserve">    AGRICULTURA</t>
  </si>
  <si>
    <t xml:space="preserve">    ORGANIZAÇÃO AGRÁRIA</t>
  </si>
  <si>
    <t xml:space="preserve">    INDÚSTRIA</t>
  </si>
  <si>
    <t xml:space="preserve">    COMÉRCIO E SERVIÇOS</t>
  </si>
  <si>
    <t xml:space="preserve">    COMUNICAÇÕES</t>
  </si>
  <si>
    <t xml:space="preserve">    ENERGIA</t>
  </si>
  <si>
    <t xml:space="preserve">    TRANSPORTE</t>
  </si>
  <si>
    <t xml:space="preserve">    DESPORTO E LAZER</t>
  </si>
  <si>
    <t xml:space="preserve">    ENCARGOS ESPECIAIS</t>
  </si>
  <si>
    <t>DESPESAS (INTRA-ORÇAMENTÁRIAS) (II)</t>
  </si>
  <si>
    <t>TOTAL (III) = (I + II)</t>
  </si>
  <si>
    <t>Tabela 3 - Demonstrativo da Receita Corrente Líquida</t>
  </si>
  <si>
    <t>DEMONSTRATIVO DA RECEITA CORRENTE LÍQUIDA</t>
  </si>
  <si>
    <t>RREO - Anexo 3 (LRF, Art. 53, inciso I)</t>
  </si>
  <si>
    <t>EVOLUÇÃO DA RECEITA REALIZADA NOS ÚLTIMOS 12 MESES</t>
  </si>
  <si>
    <t>TOTAL</t>
  </si>
  <si>
    <t>ESPECIFICAÇÃO</t>
  </si>
  <si>
    <t>(ÚLTIMOS</t>
  </si>
  <si>
    <t>12 MESES)</t>
  </si>
  <si>
    <t>&lt;EXERCÍCIO&gt;</t>
  </si>
  <si>
    <t>RECEITAS CORRENTES (I)</t>
  </si>
  <si>
    <t xml:space="preserve">    Receita Tributária</t>
  </si>
  <si>
    <t xml:space="preserve">    Receita de Contribuições</t>
  </si>
  <si>
    <t xml:space="preserve">    Receita Patrimonial</t>
  </si>
  <si>
    <t xml:space="preserve">    Receita Agropecuária</t>
  </si>
  <si>
    <t xml:space="preserve">    Receita Industrial</t>
  </si>
  <si>
    <t xml:space="preserve">    Receita de Serviços</t>
  </si>
  <si>
    <t xml:space="preserve">    Transferências Correntes</t>
  </si>
  <si>
    <t xml:space="preserve">    Outras Receitas Correntes</t>
  </si>
  <si>
    <t>DEDUÇÕES (II)</t>
  </si>
  <si>
    <t xml:space="preserve">    Transferências Constitucionais e Legais</t>
  </si>
  <si>
    <t xml:space="preserve">    Contrib. Empregadores e Trab. para Seg. Social</t>
  </si>
  <si>
    <t xml:space="preserve">    Contrib. do Servidor para o Plano de Previdência </t>
  </si>
  <si>
    <t xml:space="preserve">    Contrib. para o Custeio das Pensões Militares</t>
  </si>
  <si>
    <t xml:space="preserve">    Compensação Financ. entre Regimes Previdência</t>
  </si>
  <si>
    <t xml:space="preserve">    Dedução de Receita para Formação do FUNDEB</t>
  </si>
  <si>
    <t xml:space="preserve">    Contribuições para PIS/PASEP</t>
  </si>
  <si>
    <t xml:space="preserve">        PIS</t>
  </si>
  <si>
    <t xml:space="preserve">        PASEP</t>
  </si>
  <si>
    <t>RECEITA CORRENTE LÍQUIDA (III) = (I - II)</t>
  </si>
  <si>
    <t>Tabela 4.1 - Demonstrativo das Receitas e Despesas Previdenciárias do Regime Próprio de Previdência dos Servidores</t>
  </si>
  <si>
    <t>DEMONSTRATIVO DAS RECEITAS E DESPESAS PREVIDENCIÁRIAS DO REGIME PRÓPRIO DE PREVIDÊNCIA DOS SERVIDORES</t>
  </si>
  <si>
    <t>ORÇAMENTO DA SEGURIDADE SOCIAL</t>
  </si>
  <si>
    <t>RREO - Anexo 4 (LRF, Art. 53, inciso II)</t>
  </si>
  <si>
    <t>Até o Bimestre/</t>
  </si>
  <si>
    <t>&lt;Exercício&gt;</t>
  </si>
  <si>
    <t>&lt;Exercício Anterior&gt;</t>
  </si>
  <si>
    <t>RECEITAS PREVIDENCIÁRIAS - RPPS (EXCETO INTRA-ORÇAMENTÁRIAS) (I)</t>
  </si>
  <si>
    <t xml:space="preserve">        Receita de Contribuições dos Segurados</t>
  </si>
  <si>
    <t xml:space="preserve">            Pessoal Civil</t>
  </si>
  <si>
    <t xml:space="preserve">                Ativo </t>
  </si>
  <si>
    <t xml:space="preserve">                Inativo </t>
  </si>
  <si>
    <t xml:space="preserve">                Pensionista </t>
  </si>
  <si>
    <t xml:space="preserve">            Pessoal Militar</t>
  </si>
  <si>
    <t xml:space="preserve">                Ativo</t>
  </si>
  <si>
    <t xml:space="preserve">                Inativo</t>
  </si>
  <si>
    <t xml:space="preserve">                Pensionista</t>
  </si>
  <si>
    <t xml:space="preserve">        Outras Receitas de Contribuições</t>
  </si>
  <si>
    <t xml:space="preserve">        Receita Patrimonial</t>
  </si>
  <si>
    <t xml:space="preserve">        Receita de Serviços</t>
  </si>
  <si>
    <t xml:space="preserve">        Outras Receitas Correntes</t>
  </si>
  <si>
    <t xml:space="preserve">            Compensação Previdenciária do RGPS para o RPPS</t>
  </si>
  <si>
    <t xml:space="preserve">            Demais Receitas Correntes</t>
  </si>
  <si>
    <t xml:space="preserve">        Alienação de Bens, Direitos e Ativos</t>
  </si>
  <si>
    <t xml:space="preserve">        Amortização de Empréstimos</t>
  </si>
  <si>
    <t xml:space="preserve">        Outras Receitas de Capital</t>
  </si>
  <si>
    <t xml:space="preserve">    (–) DEDUÇÕES DA RECEITA</t>
  </si>
  <si>
    <t>RECEITAS PREVIDENCIÁRIAS - RPPS (INTRA-ORÇAMENTÁRIAS) (II)</t>
  </si>
  <si>
    <t>TOTAL DAS RECEITAS PREVIDENCIÁRIAS RPPS - (III) = (I + II)</t>
  </si>
  <si>
    <t>DESPESAS PREVIDENCIÁRIAS - RPPS (EXCETO INTRA-ORÇAMENTÁRIAS) (IV)</t>
  </si>
  <si>
    <t xml:space="preserve">        Despesas Correntes</t>
  </si>
  <si>
    <t xml:space="preserve">        Despesas de Capital</t>
  </si>
  <si>
    <t xml:space="preserve">    PREVIDÊNCIA</t>
  </si>
  <si>
    <t xml:space="preserve">        Pessoal Civil</t>
  </si>
  <si>
    <t xml:space="preserve">            Aposentadorias</t>
  </si>
  <si>
    <t xml:space="preserve">            Pensões</t>
  </si>
  <si>
    <t xml:space="preserve">            Outros Benefícios Previdenciários</t>
  </si>
  <si>
    <t xml:space="preserve">        Pessoal Militar</t>
  </si>
  <si>
    <t xml:space="preserve">            Reformas</t>
  </si>
  <si>
    <t xml:space="preserve">       Outras Despesas Previdenciárias</t>
  </si>
  <si>
    <t xml:space="preserve">            Compensação Previdenciária do RPPS para o RGPS</t>
  </si>
  <si>
    <t xml:space="preserve">            Demais Despesas Previdenciárias</t>
  </si>
  <si>
    <t>DESPESAS PREVIDENCIÁRIAS - RPPS (INTRA-ORÇAMENTÁRIAS) (V)</t>
  </si>
  <si>
    <t>TOTAL DAS DESPESAS PREVIDENCIÁRIAS RPPS (VI) = (IV + V)</t>
  </si>
  <si>
    <t>RESULTADO PREVIDENCIÁRIO (VII) = (III – VI)</t>
  </si>
  <si>
    <t>APORTES DE RECURSOS PARA O REGIME PRÓPRIO
DE PREVIDÊNCIA DO SERVIDOR</t>
  </si>
  <si>
    <t>No</t>
  </si>
  <si>
    <t>Bimestre</t>
  </si>
  <si>
    <t>TOTAL DOS APORTES PARA O RPPS</t>
  </si>
  <si>
    <t xml:space="preserve">    Plano Financeiro</t>
  </si>
  <si>
    <t xml:space="preserve">        Recursos para Cobertura de Insuficiências Financeiras</t>
  </si>
  <si>
    <t xml:space="preserve">        Recursos para Formação de Reserva</t>
  </si>
  <si>
    <t xml:space="preserve">        Outros Aportes para o RPPS</t>
  </si>
  <si>
    <t xml:space="preserve">    Plano Previdenciário</t>
  </si>
  <si>
    <t xml:space="preserve">        Recursos para Cobertura de Déficit Financeiro</t>
  </si>
  <si>
    <t xml:space="preserve">        Recursos para Cobertura de Déficit Atuarial</t>
  </si>
  <si>
    <t>RESERVA ORÇAMENTÁRIA DO RPPS</t>
  </si>
  <si>
    <t>PREVISÃO ORÇAMENTÁRIA</t>
  </si>
  <si>
    <t>VALOR</t>
  </si>
  <si>
    <t>BENS E DIREITOS DO RPPS</t>
  </si>
  <si>
    <t>&lt;MÊS ANTERIOR&gt;</t>
  </si>
  <si>
    <t>PERÍODO DE REFERÊNCIA</t>
  </si>
  <si>
    <t>CAIXA</t>
  </si>
  <si>
    <t>BANCOS CONTA MOVIMENTO</t>
  </si>
  <si>
    <t>INVESTIMENTOS</t>
  </si>
  <si>
    <t>OUTROS BENS E DIREITOS</t>
  </si>
  <si>
    <t>RECEITAS INTRA-ORÇAMENTÁRIAS - RPPS</t>
  </si>
  <si>
    <t>RECEITAS CORRENTES (VIII)</t>
  </si>
  <si>
    <t xml:space="preserve">        Patronal</t>
  </si>
  <si>
    <t xml:space="preserve">                Militar</t>
  </si>
  <si>
    <t xml:space="preserve">        Para Cobertura de Déficit Atuarial</t>
  </si>
  <si>
    <t xml:space="preserve">        Em Regime de Débitos e Parcelamentos</t>
  </si>
  <si>
    <t>RECEITAS DE CAPITAL (IX)</t>
  </si>
  <si>
    <t xml:space="preserve">    Alienação de Bens</t>
  </si>
  <si>
    <t xml:space="preserve">    Amortização de Empréstimos</t>
  </si>
  <si>
    <t xml:space="preserve">    Outras Receitas de Capital</t>
  </si>
  <si>
    <t>DEDUÇÕES DA RECEITA (X)</t>
  </si>
  <si>
    <t>TOTAL DAS RECEITAS PREVIDENCIÁRIAS INTRA-ORÇAMENTÁRIAS
(XI) = (VIII + IX - X)</t>
  </si>
  <si>
    <t>DESPESAS INTRA-ORÇAMENTÁRIAS - RPPS</t>
  </si>
  <si>
    <t>ADMINISTRAÇÃO (XII)</t>
  </si>
  <si>
    <t xml:space="preserve">    Despesas Correntes</t>
  </si>
  <si>
    <t xml:space="preserve">    Despesas de Capital</t>
  </si>
  <si>
    <t>TOTAL DAS DESPESAS PREVIDENCIÁRIAS INTRA-ORÇAMENTÁRIAS (XIII) = (XII)</t>
  </si>
  <si>
    <t>Tabela 5 - Demonstrativo do Resultado Nominal</t>
  </si>
  <si>
    <t>DEMONSTRATIVO DO RESULTADO NOMINAL</t>
  </si>
  <si>
    <t>RREO - ANEXO 5 (LRF, art 53, inciso III)</t>
  </si>
  <si>
    <t>SALDO</t>
  </si>
  <si>
    <t>DÍVIDA FISCAL LÍQUIDA</t>
  </si>
  <si>
    <t>Em 31/Dez/&lt;Exercício Anterior&gt;</t>
  </si>
  <si>
    <t>Em &lt;Bimestre Anterior&gt;</t>
  </si>
  <si>
    <t>Em &lt;Bimestre&gt;</t>
  </si>
  <si>
    <t>DÍVIDA CONSOLIDADA (I)</t>
  </si>
  <si>
    <t xml:space="preserve">    Disponibilidade de Caixa bruta</t>
  </si>
  <si>
    <t xml:space="preserve">    Demais Haveres Financeiros</t>
  </si>
  <si>
    <t xml:space="preserve">    (-) Restos a Pagar Processados (Exceto precatórios)</t>
  </si>
  <si>
    <t>DÍVIDA CONSOLIDADA LÍQUIDA (III) = (I - II)</t>
  </si>
  <si>
    <t>RECEITA DE PRIVATIZAÇÕES (IV)</t>
  </si>
  <si>
    <t>PASSIVOS RECONHECIDOS (V)</t>
  </si>
  <si>
    <t>DÍVIDA FISCAL LÍQUIDA (VI) = (III + IV - V)</t>
  </si>
  <si>
    <t xml:space="preserve">RESULTADO NOMINAL </t>
  </si>
  <si>
    <t>(c-b)</t>
  </si>
  <si>
    <t>(c-a)</t>
  </si>
  <si>
    <t>DISCRIMINAÇÃO DA META FISCAL</t>
  </si>
  <si>
    <t>VALOR CORRENTE</t>
  </si>
  <si>
    <t>META DE RESULTADO NOMINAL FIXADA NO ANEXO DE METAS FISCAIS DA LDO P/ O EXERCÍCIO DE REFERÊNCIA</t>
  </si>
  <si>
    <t>REGIME PREVIDENCIÁRIO</t>
  </si>
  <si>
    <t>DÍVIDA FISCAL LÍQUIDA PREVIDENCIÁRIA</t>
  </si>
  <si>
    <t>DÍVIDA CONSOLIDADA PREVIDENCIÁRIA (VII)</t>
  </si>
  <si>
    <t xml:space="preserve">    Passivo Atuarial</t>
  </si>
  <si>
    <t xml:space="preserve">    Demais Dívidas</t>
  </si>
  <si>
    <t>DEDUÇÕES (VIII)</t>
  </si>
  <si>
    <t xml:space="preserve">    Disponibilidade de Caixa Bruta</t>
  </si>
  <si>
    <t xml:space="preserve">    Investimentos</t>
  </si>
  <si>
    <t xml:space="preserve">    (-) Restos a Pagar Processados</t>
  </si>
  <si>
    <t>DÍVIDA CONSOLIDADA LÍQUIDA PREVIDENCIÁRIA (IX) = (VII - VIII)</t>
  </si>
  <si>
    <t>PASSIVOS RECONHECIDOS (X)</t>
  </si>
  <si>
    <t>DÍVIDA FISCAL LÍQUIDA PREVIDENCIÁRIA (XI) = (IX - X)</t>
  </si>
  <si>
    <t>Tabela 6 - Demonstrativo do Resultado Primário</t>
  </si>
  <si>
    <t>DEMONSTRATIVO DO RESULTADO PRIMÁRIO - ESTADOS, DISTRITO FEDERAL E MUNICÍPIOS</t>
  </si>
  <si>
    <t>RREO - ANEXO 6 (LRF, art 53, inciso III)</t>
  </si>
  <si>
    <t>RECEITAS PRIMÁRIAS</t>
  </si>
  <si>
    <t>RECEITAS PRIMÁRIAS CORRENTES (I)</t>
  </si>
  <si>
    <t xml:space="preserve">    Receitas Tributárias</t>
  </si>
  <si>
    <t xml:space="preserve">    Receitas de Contribuições</t>
  </si>
  <si>
    <t xml:space="preserve">        Receitas Previdenciárias</t>
  </si>
  <si>
    <t xml:space="preserve">    Receita Patrimonial Líquida</t>
  </si>
  <si>
    <t xml:space="preserve">        (-) Aplicações Financeiras</t>
  </si>
  <si>
    <t xml:space="preserve">        Convênios</t>
  </si>
  <si>
    <t xml:space="preserve">        Outras Transferências Correntes</t>
  </si>
  <si>
    <t xml:space="preserve">    Demais Receitas Correntes</t>
  </si>
  <si>
    <t xml:space="preserve">        Dívida Ativa</t>
  </si>
  <si>
    <t xml:space="preserve">        Diversas Receitas Correntes</t>
  </si>
  <si>
    <t>RECEITAS DE CAPITAL (II)</t>
  </si>
  <si>
    <t xml:space="preserve">    Operações de Crédito (III)</t>
  </si>
  <si>
    <t xml:space="preserve">    Amortização de Empréstimos (IV)</t>
  </si>
  <si>
    <t xml:space="preserve">    Alienação de Bens  (V)</t>
  </si>
  <si>
    <t xml:space="preserve">    Transferências de Capital</t>
  </si>
  <si>
    <t xml:space="preserve">        Outras Transferências de Capital</t>
  </si>
  <si>
    <t>RECEITAS PRIMÁRIAS DE CAPITAL (VI) = (II - III - IV - V)</t>
  </si>
  <si>
    <t>RECEITA PRIMÁRIA TOTAL  (VII) = (I + VI)</t>
  </si>
  <si>
    <t>DESPESAS PRIMÁRIAS</t>
  </si>
  <si>
    <t>DESPESAS CORRENTES (VIII)</t>
  </si>
  <si>
    <t xml:space="preserve">    Pessoal e Encargos Sociais</t>
  </si>
  <si>
    <t xml:space="preserve">    Juros e Encargos da Dívida (IX)</t>
  </si>
  <si>
    <t xml:space="preserve">    Outras Despesas Correntes</t>
  </si>
  <si>
    <t>DESPESAS PRIMÁRIAS CORRENTES (X) = (VIII - IX)</t>
  </si>
  <si>
    <t>DESPESAS DE CAPITAL (XI)</t>
  </si>
  <si>
    <t xml:space="preserve">    Inversões Financeiras</t>
  </si>
  <si>
    <t xml:space="preserve">        Concessão de Empréstimos (XII)</t>
  </si>
  <si>
    <t xml:space="preserve">        Aquisição de Título de Capital já Integralizado (XIII)</t>
  </si>
  <si>
    <t xml:space="preserve">        Demais Inversões Financeiras</t>
  </si>
  <si>
    <t xml:space="preserve">    Amortização da Dívida (XIV)</t>
  </si>
  <si>
    <t>DESPESAS PRIMÁRIAS DE CAPITAL (XV) = (XI - XII - XIII - XIV)</t>
  </si>
  <si>
    <t>RESERVA DE CONTINGÊNCIA (XVI)</t>
  </si>
  <si>
    <t>RESERVA DO RPPS (XVII)</t>
  </si>
  <si>
    <t>DESPESA PRIMÁRIA TOTAL (XVIII) = (X + XV + XVI + XVII)</t>
  </si>
  <si>
    <t xml:space="preserve">RESULTADO PRIMÁRIO (XIX) = (VII - XVIII) </t>
  </si>
  <si>
    <t>SALDO DE EXERCÍCIOS ANTERIORES</t>
  </si>
  <si>
    <t>–</t>
  </si>
  <si>
    <t>META DE RESULTADO PRIMÁRIO FIXADA NO ANEXO DE METAS FISCAIS DA LDO P/ O EXERCÍCIO DE REFERÊNCIA</t>
  </si>
  <si>
    <t>Tabela 7 - Demonstrativo dos Restos a Pagar por Poder e Órgão</t>
  </si>
  <si>
    <t>DEMONSTRATIVO DOS RESTOS A PAGAR POR PODER E ÓRGÃO</t>
  </si>
  <si>
    <t>RREO - ANEXO 7 (LRF, art. 53, inciso V)</t>
  </si>
  <si>
    <t>RESTOS A PAGAR PROCESSADOS</t>
  </si>
  <si>
    <t>RESTOS A PAGAR NÃO PROCESSADOS</t>
  </si>
  <si>
    <t>Inscritos</t>
  </si>
  <si>
    <t>PODER/ÓRGÃO</t>
  </si>
  <si>
    <t>Em</t>
  </si>
  <si>
    <t>Em 31 de</t>
  </si>
  <si>
    <t>Exercícios</t>
  </si>
  <si>
    <t>dezembro de</t>
  </si>
  <si>
    <t>Cancelados</t>
  </si>
  <si>
    <t>Pagos</t>
  </si>
  <si>
    <t xml:space="preserve">A Pagar </t>
  </si>
  <si>
    <t>Anteriores</t>
  </si>
  <si>
    <t>&lt;Exercício</t>
  </si>
  <si>
    <t>Anterior&gt;</t>
  </si>
  <si>
    <t>RESTOS A PAGAR (EXCETO INTRA-ORÇAMENTÁRIOS) (I)</t>
  </si>
  <si>
    <t>EXECUTIVO</t>
  </si>
  <si>
    <t>LEGISLATIVO</t>
  </si>
  <si>
    <t>JUDICIÁRIO</t>
  </si>
  <si>
    <t>MINISTÉRIO PÚBLICO</t>
  </si>
  <si>
    <t>RESTOS A PAGAR (INTRA-ORÇAMENTÁRIOS) (II)</t>
  </si>
  <si>
    <t>Tabela 8.2 - Demonstrativo das Receitas e Despesas com Manutenção e Desenvolvimento do Ensino - MDE - MUNICÍPIOS</t>
  </si>
  <si>
    <t>DEMONSTRATIVO DAS RECEITAS E DESPESAS COM MANUTENÇÃO E DESENVOLVIMENTO DO ENSINO - MDE</t>
  </si>
  <si>
    <t>RREO - ANEXO 8 (LDB, art. 72)</t>
  </si>
  <si>
    <t>RECEITAS DO ENSINO</t>
  </si>
  <si>
    <t>RECEITA RESULTANTE DE IMPOSTOS (caput do art. 212 da Constituição)</t>
  </si>
  <si>
    <t>(c) = (b/a)x100</t>
  </si>
  <si>
    <t>1- RECEITA DE IMPOSTOS</t>
  </si>
  <si>
    <t xml:space="preserve">    1.1- Receita Resultante do Imposto sobre a Propriedade Predial e Territorial Urbana – IPTU</t>
  </si>
  <si>
    <t xml:space="preserve">        1.1.1- IPTU</t>
  </si>
  <si>
    <t xml:space="preserve">        1.1.2- Multas, Juros de Mora e Outros Encargos do IPTU</t>
  </si>
  <si>
    <t xml:space="preserve">        1.1.3- Dívida Ativa do IPTU</t>
  </si>
  <si>
    <t xml:space="preserve">        1.1.4- Multas, Juros de Mora, Atualização Monetária e Outros Encargos da Dívida Ativa do IPTU</t>
  </si>
  <si>
    <t xml:space="preserve">        1.1.5- (–) Deduções da Receita do IPTU</t>
  </si>
  <si>
    <r>
      <t xml:space="preserve">    1.2- Receita Resultante do Imposto sobre Transmissão </t>
    </r>
    <r>
      <rPr>
        <i/>
        <sz val="10"/>
        <color indexed="8"/>
        <rFont val="Times New Roman"/>
        <family val="1"/>
      </rPr>
      <t>Inter Vivos</t>
    </r>
    <r>
      <rPr>
        <sz val="10"/>
        <color indexed="8"/>
        <rFont val="Times New Roman"/>
        <family val="1"/>
      </rPr>
      <t xml:space="preserve"> – ITBI</t>
    </r>
  </si>
  <si>
    <t xml:space="preserve">        1.2.1- ITBI</t>
  </si>
  <si>
    <t xml:space="preserve">        1.2.2- Multas, Juros de Mora e Outros Encargos do ITBI</t>
  </si>
  <si>
    <t xml:space="preserve">        1.2.3- Dívida Ativa do ITBI</t>
  </si>
  <si>
    <t xml:space="preserve">        1.2.4- Multas, Juros de Mora, Atualização Monetária e Outros Encargos da Dívida Ativa do ITBI</t>
  </si>
  <si>
    <t xml:space="preserve">        1.2.5- (–) Deduções da Receita do ITBI</t>
  </si>
  <si>
    <t xml:space="preserve">    1.3- Receita Resultante do Imposto sobre Serviços de Qualquer Natureza – ISS</t>
  </si>
  <si>
    <t xml:space="preserve">        1.3.1- ISS</t>
  </si>
  <si>
    <t xml:space="preserve">        1.3.2- Multas, Juros de Mora e Outros Encargos do ISS</t>
  </si>
  <si>
    <t xml:space="preserve">        1.3.3- Dívida Ativa do ISS</t>
  </si>
  <si>
    <t xml:space="preserve">        1.3.4- Multas, Juros de Mora, Atualização Monetária e Outros Encargos da Dívida Ativa do ISS</t>
  </si>
  <si>
    <t xml:space="preserve">        1.3.5- (–) Deduções da Receita do ISS</t>
  </si>
  <si>
    <r>
      <t xml:space="preserve">    1.4- Receita Resultante do Imposto de Renda Retido na Fonte </t>
    </r>
    <r>
      <rPr>
        <sz val="10"/>
        <color indexed="8"/>
        <rFont val="Times New Roman"/>
        <family val="1"/>
      </rPr>
      <t>–</t>
    </r>
    <r>
      <rPr>
        <sz val="10"/>
        <rFont val="Times New Roman"/>
        <family val="1"/>
      </rPr>
      <t xml:space="preserve"> IRRF</t>
    </r>
  </si>
  <si>
    <r>
      <t xml:space="preserve">        1.4.1- </t>
    </r>
    <r>
      <rPr>
        <sz val="10"/>
        <rFont val="Times New Roman"/>
        <family val="1"/>
      </rPr>
      <t>IRRF</t>
    </r>
  </si>
  <si>
    <r>
      <t xml:space="preserve">        1.4.2- </t>
    </r>
    <r>
      <rPr>
        <sz val="10"/>
        <rFont val="Times New Roman"/>
        <family val="1"/>
      </rPr>
      <t>Multas, Juros de Mora e Outros Encargos do IRRF</t>
    </r>
  </si>
  <si>
    <r>
      <t xml:space="preserve">        1.4.3- </t>
    </r>
    <r>
      <rPr>
        <sz val="10"/>
        <rFont val="Times New Roman"/>
        <family val="1"/>
      </rPr>
      <t>Dívida Ativa do IRRF</t>
    </r>
  </si>
  <si>
    <r>
      <t xml:space="preserve">        1.4.4- </t>
    </r>
    <r>
      <rPr>
        <sz val="10"/>
        <rFont val="Times New Roman"/>
        <family val="1"/>
      </rPr>
      <t>Multas, Juros de Mora, Atualização Monetária e Outros Encargos da Dívida Ativa do IRRF</t>
    </r>
  </si>
  <si>
    <t xml:space="preserve">        1.4.5- (–) Deduções da Receita do IRRF</t>
  </si>
  <si>
    <r>
      <t xml:space="preserve">    1.5- Receita Resultante do Imposto Territorial Rural </t>
    </r>
    <r>
      <rPr>
        <sz val="10"/>
        <color indexed="8"/>
        <rFont val="Times New Roman"/>
        <family val="1"/>
      </rPr>
      <t>–</t>
    </r>
    <r>
      <rPr>
        <sz val="10"/>
        <rFont val="Times New Roman"/>
        <family val="1"/>
      </rPr>
      <t xml:space="preserve"> ITR (CF, art. 153, §4º, inciso III)</t>
    </r>
  </si>
  <si>
    <r>
      <t xml:space="preserve">        1.5.1- </t>
    </r>
    <r>
      <rPr>
        <sz val="10"/>
        <rFont val="Times New Roman"/>
        <family val="1"/>
      </rPr>
      <t>ITR</t>
    </r>
  </si>
  <si>
    <r>
      <t xml:space="preserve">        1.5.2- </t>
    </r>
    <r>
      <rPr>
        <sz val="10"/>
        <rFont val="Times New Roman"/>
        <family val="1"/>
      </rPr>
      <t>Multas, Juros de Mora e Outros Encargos do ITR</t>
    </r>
  </si>
  <si>
    <r>
      <t xml:space="preserve">        1.5.3- </t>
    </r>
    <r>
      <rPr>
        <sz val="10"/>
        <rFont val="Times New Roman"/>
        <family val="1"/>
      </rPr>
      <t>Dívida Ativa do ITR</t>
    </r>
  </si>
  <si>
    <r>
      <t xml:space="preserve">        1.5.4- </t>
    </r>
    <r>
      <rPr>
        <sz val="10"/>
        <rFont val="Times New Roman"/>
        <family val="1"/>
      </rPr>
      <t>Multas, Juros de Mora, Atualização Monetária e Outros Encargos da Dívida Ativa do ITR</t>
    </r>
  </si>
  <si>
    <t xml:space="preserve">        1.5.5- (–) Deduções da Receita do ITR</t>
  </si>
  <si>
    <t xml:space="preserve">2- RECEITA DE TRANSFERÊNCIAS CONSTITUCIONAIS E LEGAIS </t>
  </si>
  <si>
    <t xml:space="preserve">    2.1- Cota-Parte FPM </t>
  </si>
  <si>
    <t xml:space="preserve">        2.1.1- Parcela referente à CF, art. 159, I, alínea b</t>
  </si>
  <si>
    <t xml:space="preserve">        2.1.2- Parcela referente à CF, art. 159, I, alínea d</t>
  </si>
  <si>
    <t xml:space="preserve">    2.2- Cota-Parte ICMS </t>
  </si>
  <si>
    <t xml:space="preserve">    2.3- ICMS-Desoneração – L.C. nº87/1996 </t>
  </si>
  <si>
    <t xml:space="preserve">    2.4- Cota-Parte IPI-Exportação </t>
  </si>
  <si>
    <t xml:space="preserve">    2.5- Cota-Parte ITR </t>
  </si>
  <si>
    <t xml:space="preserve">    2.6- Cota-Parte IPVA </t>
  </si>
  <si>
    <t xml:space="preserve">    2.7- Cota-Parte IOF-Ouro </t>
  </si>
  <si>
    <t>3- TOTAL DA RECEITA DE IMPOSTOS (1 + 2)</t>
  </si>
  <si>
    <t>RECEITAS ADICIONAIS PARA FINANCIAMENTO DO ENSINO</t>
  </si>
  <si>
    <t>4- RECEITA DA APLICAÇÃO FINANCEIRA DE OUTROS RECURSOS DE IMPOSTOS VINCULADOS AO ENSINO</t>
  </si>
  <si>
    <t xml:space="preserve">    ENSINO</t>
  </si>
  <si>
    <t>5- RECEITA DE TRANSFERÊNCIAS DO FNDE</t>
  </si>
  <si>
    <t xml:space="preserve">    5.1- Transferências do Salário-Educação</t>
  </si>
  <si>
    <t xml:space="preserve">    5.2- Outras Transferências do FNDE</t>
  </si>
  <si>
    <t xml:space="preserve">    5.3- Aplicação Financeira dos Recursos do FNDE</t>
  </si>
  <si>
    <t>6- RECEITA DE TRANSFERÊNCIAS DE CONVÊNIOS</t>
  </si>
  <si>
    <t xml:space="preserve">    6.1- Transferências de Convênios</t>
  </si>
  <si>
    <r>
      <t xml:space="preserve">    6.2- Aplicação Financeira </t>
    </r>
    <r>
      <rPr>
        <sz val="10"/>
        <rFont val="Times New Roman"/>
        <family val="1"/>
      </rPr>
      <t xml:space="preserve">dos Recursos </t>
    </r>
    <r>
      <rPr>
        <sz val="10"/>
        <color indexed="8"/>
        <rFont val="Times New Roman"/>
        <family val="1"/>
      </rPr>
      <t>de Convênios</t>
    </r>
  </si>
  <si>
    <t>7- RECEITA DE OPERAÇÕES DE CRÉDITO</t>
  </si>
  <si>
    <r>
      <t xml:space="preserve">8- OUTRAS RECEITAS </t>
    </r>
    <r>
      <rPr>
        <sz val="10"/>
        <color indexed="8"/>
        <rFont val="Times New Roman"/>
        <family val="1"/>
      </rPr>
      <t>PARA FINANCIAMENTO DO ENSINO</t>
    </r>
  </si>
  <si>
    <t>9 – TOTAL DAS RECEITAS ADICIONAIS PARA FINANCIAMENTO DO ENSINO (4+5+6+7+8)</t>
  </si>
  <si>
    <t>FUNDEB</t>
  </si>
  <si>
    <t>RECEITAS DO FUNDEB</t>
  </si>
  <si>
    <t xml:space="preserve">10- RECEITAS DESTINADAS AO FUNDEB </t>
  </si>
  <si>
    <t xml:space="preserve">    10.1- Cota-Parte FPM Destinada ao FUNDEB – (20% de 2.1.1)</t>
  </si>
  <si>
    <t xml:space="preserve">    10.2- Cota-Parte ICMS Destinada ao FUNDEB – (20% de 2.2)</t>
  </si>
  <si>
    <t xml:space="preserve">    10.3- ICMS-Desoneração Destinada ao FUNDEB – (20% de 2.3)</t>
  </si>
  <si>
    <t xml:space="preserve">    10.4- Cota-Parte IPI-Exportação Destinada ao FUNDEB – (20% de 2.4)</t>
  </si>
  <si>
    <t xml:space="preserve">    10.5- Cota-Parte ITR ou ITR Arrecadado Destinados ao FUNDEB – (20% de ((1.5 – 1.5.5) + 2.5))</t>
  </si>
  <si>
    <t xml:space="preserve">    10.6- Cota-Parte IPVA Destinada ao FUNDEB – (20% de 2.6)</t>
  </si>
  <si>
    <t>11- RECEITAS RECEBIDAS DO FUNDEB</t>
  </si>
  <si>
    <t xml:space="preserve">    11.1- Transferências de Recursos do FUNDEB</t>
  </si>
  <si>
    <t xml:space="preserve">    11.2- Complementação da União ao FUNDEB</t>
  </si>
  <si>
    <t xml:space="preserve">    112.3- Receita de Aplicação Financeira dos Recursos do FUNDEB</t>
  </si>
  <si>
    <t>12- RESULTADO LÍQUIDO DAS TRANSFERÊNCIAS DO FUNDEB (12.1 – 11)</t>
  </si>
  <si>
    <t>[SE RESULTADO LÍQUIDO DA TRANSFERÊNCIA (12) &gt; 0] = ACRÉSCIMO RESULTANTE DAS TRANSFERÊNCIAS DO FUNDEB</t>
  </si>
  <si>
    <t>[SE RESULTADO LÍQUIDO DA TRANSFERÊNCIA (12) &lt; 0] = DECRÉSCIMO RESULTANTE DAS TRANSFERÊNCIAS DO FUNDEB</t>
  </si>
  <si>
    <t>DESPESAS DO FUNDEB</t>
  </si>
  <si>
    <t>(f) = (e/d)x100</t>
  </si>
  <si>
    <t>13- PAGAMENTO DOS PROFISSIONAIS DO MAGISTÉRIO</t>
  </si>
  <si>
    <t xml:space="preserve">   13.1- Com Educação Infantil</t>
  </si>
  <si>
    <t xml:space="preserve">   13.2- Com Ensino Fundamental </t>
  </si>
  <si>
    <t>14- OUTRAS DESPESAS</t>
  </si>
  <si>
    <t xml:space="preserve">   14.1- Com Educação Infantil</t>
  </si>
  <si>
    <t xml:space="preserve">   14.2- Com Ensino Fundamental</t>
  </si>
  <si>
    <t>15- TOTAL DAS DESPESAS DO FUNDEB (13 + 14)</t>
  </si>
  <si>
    <t>DEDUÇÕES PARA FINS DE LIMITE DO FUNDEB PARA PAGAMENTO DOS PROFISSIONAIS DO MAGISTÉRIO</t>
  </si>
  <si>
    <t>16- RESTOS A PAGAR INSCRITOS NO EXERCÍCIO SEM DISPONIBILIDADE FINANCEIRA DE RECURSOS DO FUNDEB</t>
  </si>
  <si>
    <t xml:space="preserve">17- DESPESAS CUSTEADAS COM O SUPERÁVIT FINANCEIRO, DO EXERCÍCIO ANTERIOR, DO FUNDEB </t>
  </si>
  <si>
    <t>18- TOTAL DAS DEDUÇÕES CONSIDERADAS PARA FINS DE LIMITE DO FUNDEB (16 + 17)</t>
  </si>
  <si>
    <r>
      <t>19- MÍNIMO DE 60% DO FUNDEB NA REMUNERAÇÃO DO MAGISTÉRIO COM EDUCAÇÃO INFANTIL E ENSINO FUNDAMENTAL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((13 – 18) / (11) x 100) %</t>
    </r>
  </si>
  <si>
    <t>CONTROLE DA UTILIZAÇÃO DE RECURSOS NO EXERCÍCIO SUBSEQÜENTE</t>
  </si>
  <si>
    <t>20 – RECURSOS RECEBIDOS DO FUNDEB EM &lt;EXERCÍCIO ANTERIOR&gt; QUE NÃO FORAM UTILIZADOS</t>
  </si>
  <si>
    <r>
      <t>21 – DESPESAS CUSTEADAS COM O SALDO DO ITEM 20 ATÉ O 1º TRIMESTRE DE &lt;EXERCÍCIO &gt;</t>
    </r>
    <r>
      <rPr>
        <vertAlign val="superscript"/>
        <sz val="10"/>
        <rFont val="Times New Roman"/>
        <family val="1"/>
      </rPr>
      <t>2</t>
    </r>
  </si>
  <si>
    <t>MANUTENÇÃO E DESENVOLVIMENTO DO ENSINO – DESPESAS CUSTEADAS COM A RECEITA RESULTANTE DE IMPOSTOS E RECURSOS DO FUNDEB</t>
  </si>
  <si>
    <t>RECEITAS COM AÇÕES TÍPICAS DE MDE</t>
  </si>
  <si>
    <r>
      <t>22- IMPOSTOS E TRANSFERÊNCIAS DESTINADAS À MDE (25% de 3)</t>
    </r>
    <r>
      <rPr>
        <vertAlign val="superscript"/>
        <sz val="10"/>
        <rFont val="Times New Roman"/>
        <family val="1"/>
      </rPr>
      <t>3</t>
    </r>
  </si>
  <si>
    <t>DESPESAS COM AÇÕES TÍPICAS DE MDE</t>
  </si>
  <si>
    <t>23- EDUCAÇÃO INFANTIL</t>
  </si>
  <si>
    <t xml:space="preserve">    23.1- Despesas Custeadas com Recursos do FUNDEB</t>
  </si>
  <si>
    <t xml:space="preserve">    23.2- Despesas Custeadas com Outros Recursos de Impostos</t>
  </si>
  <si>
    <t>24- ENSINO FUNDAMENTAL</t>
  </si>
  <si>
    <t xml:space="preserve">    24.1- Despesas Custeadas com Recursos do FUNDEB</t>
  </si>
  <si>
    <t xml:space="preserve">    24.2- Despesas Custeadas com Outros Recursos de Impostos</t>
  </si>
  <si>
    <t>25- ENSINO MÉDIO</t>
  </si>
  <si>
    <t>26- ENSINO SUPERIOR</t>
  </si>
  <si>
    <t>27- ENSINO PROFISSIONAL NÃO INTEGRADO AO ENSINO REGULAR</t>
  </si>
  <si>
    <t>28- OUTRAS</t>
  </si>
  <si>
    <t>29- TOTAL DAS DESPESAS COM AÇÕES TÍPICAS DE MDE (23 + 24 + 25 + 26 + 27 + 28)</t>
  </si>
  <si>
    <t>DEDUÇÕES CONSIDERADAS PARA FINS DE LIMITE CONSTITUCIONAL</t>
  </si>
  <si>
    <t>30- RESULTADO LÍQUIDO DAS TRANSFERÊNCIAS DO FUNDEB = (12)</t>
  </si>
  <si>
    <t>31- DESPESAS CUSTEADAS COM A COMPLEMENTAÇÃO DO FUNDEB NO EXERCÍCIO</t>
  </si>
  <si>
    <t>32- RECEITA DE APLICAÇÃO FINANCEIRA DOS RECURSOS DO FUNDEB ATÉ O BIMESTRE = (50 h)</t>
  </si>
  <si>
    <t>33- DESPESAS CUSTEADAS COM O SUPERÁVIT FINANCEIRO, DO EXERCÍCIO ANTERIOR, DO FUNDEB</t>
  </si>
  <si>
    <t>34- DESPESAS CUSTEADAS COM O SUPERÁVIT FINANCEIRO, DO EXERCÍCIO ANTERIOR, DE OUTROS RECURSOS DE IMPOSTOS</t>
  </si>
  <si>
    <r>
      <t>35- RESTOS A PAGAR INSCRITOS NO EXERCÍCIO SEM DISPONIBILIDADE FINANCEIRA DE RECURSOS DE IMPOSTOS VINCULADOS AO ENSINO</t>
    </r>
    <r>
      <rPr>
        <vertAlign val="superscript"/>
        <sz val="10"/>
        <rFont val="Times New Roman"/>
        <family val="1"/>
      </rPr>
      <t>4</t>
    </r>
  </si>
  <si>
    <t>36- CANCELAMENTO, NO EXERCÍCIO, DE RESTOS A PAGAR INSCRITOS COM DISPONIBILIDADE FINANCEIRA DE RECURSOS DE IMPOSTOS       VINCULADOS AO ENSINO = (46 g)</t>
  </si>
  <si>
    <t>37- TOTAL DAS DEDUÇÕES CONSIDERADAS PARA FINS DE LIMITE CONSTITUCIONAL (30 + 31 + 32 + 33 + 34 + 35 + 36)</t>
  </si>
  <si>
    <t>38- TOTAL DAS DESPESAS PARA FINS DE LIMITE ((23 + 24) – (37))</t>
  </si>
  <si>
    <r>
      <t>39- MÍNIMO DE 25% DAS RECEITAS RESULTANTES DE IMPOSTOS EM MDE</t>
    </r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((38) / (3) x 100) %</t>
    </r>
  </si>
  <si>
    <t>OUTRAS INFORMAÇÕES PARA CONTROLE</t>
  </si>
  <si>
    <t>OUTRAS DESPESAS CUSTEADAS COM RECEITAS ADICIONAIS PARA FINANCIAMENTO DO ENSINO</t>
  </si>
  <si>
    <r>
      <t xml:space="preserve">40- </t>
    </r>
    <r>
      <rPr>
        <sz val="10"/>
        <color indexed="8"/>
        <rFont val="Times New Roman"/>
        <family val="1"/>
      </rPr>
      <t>DESPESAS CUSTEADAS COM A</t>
    </r>
    <r>
      <rPr>
        <sz val="10"/>
        <rFont val="Times New Roman"/>
        <family val="1"/>
      </rPr>
      <t xml:space="preserve"> APLICAÇÃO FINANCEIRA DE OUTROS RECURSOS DE  IMPOSTOS VINCULADOS AO ENSINO</t>
    </r>
  </si>
  <si>
    <r>
      <t xml:space="preserve">41- </t>
    </r>
    <r>
      <rPr>
        <sz val="10"/>
        <color indexed="8"/>
        <rFont val="Times New Roman"/>
        <family val="1"/>
      </rPr>
      <t xml:space="preserve">DESPESAS CUSTEADAS COM A </t>
    </r>
    <r>
      <rPr>
        <sz val="10"/>
        <rFont val="Times New Roman"/>
        <family val="1"/>
      </rPr>
      <t>CONTRIBUIÇÃO SOCIAL DO SALÁRIO-EDUCAÇÃO</t>
    </r>
  </si>
  <si>
    <t xml:space="preserve"> </t>
  </si>
  <si>
    <r>
      <t xml:space="preserve">42- </t>
    </r>
    <r>
      <rPr>
        <sz val="10"/>
        <color indexed="8"/>
        <rFont val="Times New Roman"/>
        <family val="1"/>
      </rPr>
      <t xml:space="preserve">DESPESAS CUSTEADAS COM </t>
    </r>
    <r>
      <rPr>
        <sz val="10"/>
        <rFont val="Times New Roman"/>
        <family val="1"/>
      </rPr>
      <t>OPERAÇÕES DE CRÉDITO</t>
    </r>
  </si>
  <si>
    <r>
      <t xml:space="preserve">43- </t>
    </r>
    <r>
      <rPr>
        <sz val="10"/>
        <color indexed="8"/>
        <rFont val="Times New Roman"/>
        <family val="1"/>
      </rPr>
      <t xml:space="preserve">DESPESAS CUSTEADAS COM OUTRAS RECEITAS PARA </t>
    </r>
    <r>
      <rPr>
        <sz val="10"/>
        <rFont val="Times New Roman"/>
        <family val="1"/>
      </rPr>
      <t>FINANCIAMENTO</t>
    </r>
    <r>
      <rPr>
        <sz val="10"/>
        <color indexed="8"/>
        <rFont val="Times New Roman"/>
        <family val="1"/>
      </rPr>
      <t xml:space="preserve"> DO ENSINO</t>
    </r>
  </si>
  <si>
    <r>
      <t xml:space="preserve">44- TOTAL DAS OUTRAS DESPESAS CUSTEADAS COM </t>
    </r>
    <r>
      <rPr>
        <sz val="10"/>
        <color indexed="8"/>
        <rFont val="Times New Roman"/>
        <family val="1"/>
      </rPr>
      <t xml:space="preserve">RECEITAS ADICIONAIS PARA </t>
    </r>
    <r>
      <rPr>
        <sz val="10"/>
        <rFont val="Times New Roman"/>
        <family val="1"/>
      </rPr>
      <t>FINANCIAMENTO</t>
    </r>
    <r>
      <rPr>
        <sz val="10"/>
        <color indexed="8"/>
        <rFont val="Times New Roman"/>
        <family val="1"/>
      </rPr>
      <t xml:space="preserve"> DO ENSINO</t>
    </r>
    <r>
      <rPr>
        <sz val="10"/>
        <rFont val="Times New Roman"/>
        <family val="1"/>
      </rPr>
      <t xml:space="preserve"> (40 + 41 + 42 + 43)</t>
    </r>
  </si>
  <si>
    <t>RESTOS A PAGAR INSCRITOS COM DISPONIBILIDADE FINANCEIRA
DE RECURSOS DE IMPOSTOS VINCULADOS AO ENSINO</t>
  </si>
  <si>
    <t>SALDO ATÉ O BIMESTRE</t>
  </si>
  <si>
    <t>CANCELADO EM &lt;EXERCÍCIO&gt;(g)</t>
  </si>
  <si>
    <t>46- RESTOS A PAGAR DE DESPESAS COM MDE</t>
  </si>
  <si>
    <t>FLUXO FINANCEIRO DOS RECURSOS</t>
  </si>
  <si>
    <t>FUNDEB
(h)</t>
  </si>
  <si>
    <t>FUNDEF</t>
  </si>
  <si>
    <t>47- SALDO FINANCEIRO EM 31 DE DEZEMBRO DE &lt;EXERCÍCIO ANTERIOR&gt;</t>
  </si>
  <si>
    <t>48- (+) INGRESSO DE RECURSOS ATÉ O BIMESTRE</t>
  </si>
  <si>
    <t>49- (-) PAGAMENTOS EFETUADOS ATÉ O BIMESTRE</t>
  </si>
  <si>
    <t>50- (+) RECEITA DE APLICAÇÃO FINANCEIRA DOS RECURSOS ATÉ O BIMESTRE</t>
  </si>
  <si>
    <t>51- (=) SALDO FINANCEIRO NO EXERCÍCIO ATUAL</t>
  </si>
  <si>
    <r>
      <t>1</t>
    </r>
    <r>
      <rPr>
        <sz val="10"/>
        <rFont val="Times New Roman"/>
        <family val="1"/>
      </rPr>
      <t xml:space="preserve"> Limites mínimos anuais a serem cumpridos no encerramento do exercício.</t>
    </r>
  </si>
  <si>
    <r>
      <t>2</t>
    </r>
    <r>
      <rPr>
        <sz val="10"/>
        <rFont val="Times New Roman"/>
        <family val="1"/>
      </rPr>
      <t xml:space="preserve"> Art. 21, § 2º, Lei 11.494/2007: “Até 5% dos recursos recebidos à conta dos Fundos, inclusive relativos à complementação da União recebidos nos termos do §1º do art. 6º desta Lei, poderão ser utilizados no 1º trimestre do exercício imediatamente subseqüente, mediante abertura de crédito adicional.”</t>
    </r>
  </si>
  <si>
    <r>
      <t>3</t>
    </r>
    <r>
      <rPr>
        <sz val="10"/>
        <rFont val="Times New Roman"/>
        <family val="1"/>
      </rPr>
      <t xml:space="preserve"> Caput do artigo 212 da CF/1988</t>
    </r>
  </si>
  <si>
    <r>
      <t>4</t>
    </r>
    <r>
      <rPr>
        <sz val="10"/>
        <rFont val="Times New Roman"/>
        <family val="1"/>
      </rPr>
      <t xml:space="preserve"> Os valores referentes à parcela dos Restos a Pagar inscritos sem disponibilidade financeira vinculada à educação deverão ser informados somente no RREO do último bimestre do exercício.</t>
    </r>
  </si>
  <si>
    <r>
      <t>5</t>
    </r>
    <r>
      <rPr>
        <sz val="10"/>
        <rFont val="Times New Roman"/>
        <family val="1"/>
      </rPr>
      <t xml:space="preserve"> Limites mínimos anuais a serem cumpridos no encerramento do exercício, no âmbito de atuação prioritária, conforme LDB, art. 11, V.</t>
    </r>
  </si>
  <si>
    <t>Tabela 8.4 – Demonstrativo da Despesa com Manutenção e Desenvolvimento do Ensino – MDE Executada em Consórcio Público</t>
  </si>
  <si>
    <t>DESPESA COM MDE EXECUTADA EM CONSÓRCIOS PÚBLICOS</t>
  </si>
  <si>
    <t>DESPESAS COM AÇÕES TÍPICAS DE MDE EXECUTADAS EM CONSÓRCIO PÚBLICO
&lt;NOME DO CONSÓRCIO PÚBLICO&gt;</t>
  </si>
  <si>
    <t>VALORES TRANSFERIDOS POR CONTRATO DE RATEIO</t>
  </si>
  <si>
    <t>EDUCAÇÃO INFANTIL (I)</t>
  </si>
  <si>
    <t xml:space="preserve">     Despesas Custeadas com Recursos do FUNDEB</t>
  </si>
  <si>
    <t xml:space="preserve">     Despesas Custeadas com Outros Recursos de Impostos</t>
  </si>
  <si>
    <t>ENSINO FUNDAMENTAL (II)</t>
  </si>
  <si>
    <t>ENSINO MÉDIO (III)</t>
  </si>
  <si>
    <t>ENSINO SUPERIOR (IV)</t>
  </si>
  <si>
    <t>ENSINO PROFISSIONAL NÃO INTEGRADO AO ENSINO REGULAR (V)</t>
  </si>
  <si>
    <t>OUTRAS (VI)</t>
  </si>
  <si>
    <t>TOTAL DAS DESPESAS COM AÇÕES TÍPICAS DE MDE VII = (I + II + III + IV + V + VI)</t>
  </si>
  <si>
    <t>DESPESAS CUSTEADAS COM A COMPLEMENTAÇÃO DO FUNDEB NO EXERCÍCIO (VIII)</t>
  </si>
  <si>
    <t>RECEITA DE APLICAÇÃO FINANCEIRA DOS RECURSOS DO FUNDEB ATÉ O BIMESTRE (IX)</t>
  </si>
  <si>
    <t>DESPESAS CUSTEADAS COM O SUPERÁVIT FINANCEIRO, DO EXERCÍCIO ANTERIOR, DO FUNDEB (X)</t>
  </si>
  <si>
    <t>DESPESAS CUSTEADAS COM O SUPERÁVIT FINANCEIRO, DO EXERCÍCIO ANTERIOR, DE OUTROS RECURSOS DE IMPOSTOS (XI)</t>
  </si>
  <si>
    <r>
      <t>RESTOS A PAGAR INSCRITOS NO EXERCÍCIO SEM DISPONIBILIDADE FINANCEIRA DE RECURSOS DE IMPOSTOS VINCULADOS AO ENSINO</t>
    </r>
    <r>
      <rPr>
        <vertAlign val="superscript"/>
        <sz val="10"/>
        <rFont val="Cambria"/>
        <family val="1"/>
      </rPr>
      <t xml:space="preserve">4 </t>
    </r>
    <r>
      <rPr>
        <sz val="10"/>
        <rFont val="Cambria"/>
        <family val="1"/>
      </rPr>
      <t>(XII)</t>
    </r>
  </si>
  <si>
    <t>CANCELAMENTO, NO EXERCÍCIO, DE RESTOS A PAGAR INSCRITOS COM DISPONIBILIDADE FINANCEIRA DE RECURSOS DE IMPOSTOS VINCULADOS AO ENSINO (XIII)</t>
  </si>
  <si>
    <t>TOTAL DAS DEDUÇÕES CONSIDERADAS PARA FINS DE LIMITE CONSTITUCIONAL XIV = (VIII + IX + X + XI + XII + XIII)</t>
  </si>
  <si>
    <t>TOTAL DAS DESPESAS PARA FINS DE LIMITE (XV) = (VII – XIV)</t>
  </si>
  <si>
    <t>Tabela 9 – Demonstrativo das Receitas de Operações de Crédito e Despesas de Capital</t>
  </si>
  <si>
    <t>DEMONSTRATIVO DAS RECEITAS DE OPERAÇÕES DE CRÉDITO E DESPESAS DE CAPITAL</t>
  </si>
  <si>
    <t xml:space="preserve"> RREO – ANEXO 9 (LRF, art.53, § 1º, inciso I) </t>
  </si>
  <si>
    <t>PREVISÃO ATUALIZADA</t>
  </si>
  <si>
    <t>SALDO NÃO</t>
  </si>
  <si>
    <t>REALIZADO</t>
  </si>
  <si>
    <t>(c) = (a – b)</t>
  </si>
  <si>
    <t>RECEITAS DE OPERAÇÕES DE CRÉDITO (I)</t>
  </si>
  <si>
    <t xml:space="preserve">DESPESAS </t>
  </si>
  <si>
    <t>DOTAÇÃO ATUALIZADA</t>
  </si>
  <si>
    <t>DESPESAS EXECUTADAS</t>
  </si>
  <si>
    <t>SALDO NÃO EXECUTADO</t>
  </si>
  <si>
    <t>LIQUIDADAS</t>
  </si>
  <si>
    <t>INSCRITAS EM RESTOS A PAGAR NÃO PROCESSADOS</t>
  </si>
  <si>
    <t>(f)</t>
  </si>
  <si>
    <t>(g) = (d – (e+f))</t>
  </si>
  <si>
    <t>DESPESAS DE CAPITAL</t>
  </si>
  <si>
    <t>(-) Incentivos Fiscais a Contribuinte</t>
  </si>
  <si>
    <t>(-) Incentivos Fiscais a Contribuinte por Instituições Financeiras</t>
  </si>
  <si>
    <t>DESPESA DE CAPITAL LÍQUIDA (II)</t>
  </si>
  <si>
    <t>RESULTADO PARA APURAÇÃO DA REGRA DE OURO (III) = (I – II) REGRA DE OURO</t>
  </si>
  <si>
    <t>(a – d)</t>
  </si>
  <si>
    <t>(b) – (e + f)</t>
  </si>
  <si>
    <t>(c – g)</t>
  </si>
  <si>
    <t xml:space="preserve">Notas: </t>
  </si>
  <si>
    <r>
      <t>1</t>
    </r>
    <r>
      <rPr>
        <sz val="10"/>
        <rFont val="Times New Roman"/>
        <family val="1"/>
      </rPr>
      <t xml:space="preserve"> &lt; Operações de Crédito descritas na CF, art. 167, inciso III&gt;</t>
    </r>
  </si>
  <si>
    <r>
      <t xml:space="preserve">2 </t>
    </r>
    <r>
      <rPr>
        <sz val="10"/>
        <rFont val="Times New Roman"/>
        <family val="1"/>
      </rPr>
      <t>Durante o exercício, somente as despesas liquidadas são consideradas executadas. No encerramento do exercício, as despesas não liquidadas inscritas em restos a pagar não-processados são também consideradas executadas. Dessa forma, para maior transparência, as despesas executadas estão segregadas em:</t>
    </r>
  </si>
  <si>
    <t>a)         Despesas liquidadas, consideradas aquelas em que houve a entrega do material ou serviço, nos termos do art. 63 da Lei 4.320/64;</t>
  </si>
  <si>
    <t>b)        Despesas empenhadas, mas não liquidadas, inscritas em Restos a Pagar não-processados, consideradas liquidadas no encerramento do exercício, por força do art.35, inciso II da Lei 4.320/64.</t>
  </si>
  <si>
    <t xml:space="preserve">Tabela 10.1 - Demonstrativo da Projeção Atuarial do Regime Próprio de Previdência dos Servidores </t>
  </si>
  <si>
    <t xml:space="preserve">DEMONSTRATIVO DA PROJEÇÃO ATUARIAL DO REGIME PRÓPRIO DE PREVIDÊNCIA DOS SERVIDORES </t>
  </si>
  <si>
    <t>RREO – ANEXO 10 (LRF, art. 53, § 1º, inciso II)</t>
  </si>
  <si>
    <t>EXERCÍCIO</t>
  </si>
  <si>
    <t xml:space="preserve">RECEITAS </t>
  </si>
  <si>
    <t>RESULTADO</t>
  </si>
  <si>
    <t>SALDO FINANCEIRO</t>
  </si>
  <si>
    <t>PREVIDENCIÁRIAS</t>
  </si>
  <si>
    <t>PREVIDENCIÁRIO</t>
  </si>
  <si>
    <t xml:space="preserve"> DO EXERCÍCIO</t>
  </si>
  <si>
    <t>(c) = (a - b)</t>
  </si>
  <si>
    <t>(d) = (“d” exerc. Anterior) + (c)</t>
  </si>
  <si>
    <t>Notas:
1 Projeção atuarial elaborada em &lt;DATA DA AVALIAÇÃO&gt; e oficialmente enviada para o Ministério da Previdência Social – MPS.</t>
  </si>
  <si>
    <t>2 Este Demonstrativo utiliza as seguintes hipóteses:
&lt;HIPÓTESE&gt;: &lt;VALOR&gt;</t>
  </si>
  <si>
    <t>Tabela 11 - Demonstrativo da Receita de Alienação de Ativos e Aplicação dos Recursos</t>
  </si>
  <si>
    <t>DEMONSTRATIVO DA RECEITA DE ALIENAÇÃO DE ATIVOS E APLICAÇÃO DOS RECURSOS</t>
  </si>
  <si>
    <t>RREO – ANEXO 11 (LRF, art. 53, § 1º, inciso III )</t>
  </si>
  <si>
    <t>SALDO A REALIZAR</t>
  </si>
  <si>
    <t>(c) = (a-b)</t>
  </si>
  <si>
    <t>RECEITAS DE CAPITAL - ALIENAÇÃO DE ATIVOS (I)</t>
  </si>
  <si>
    <t xml:space="preserve">    Alienação de Bens Móveis</t>
  </si>
  <si>
    <t xml:space="preserve">    Alienação de Bens Imóveis</t>
  </si>
  <si>
    <t>SALDO A EXECUTAR</t>
  </si>
  <si>
    <t>INSCRITAS EM RESTOS A</t>
  </si>
  <si>
    <t>PAGAR NÃO PROCESSADOS</t>
  </si>
  <si>
    <t>(g) = (d-(e+f))</t>
  </si>
  <si>
    <t>APLICAÇÃO DOS RECURSOS DA ALIENAÇÃO DE ATIVOS (II)</t>
  </si>
  <si>
    <t xml:space="preserve">        Investimentos</t>
  </si>
  <si>
    <t xml:space="preserve">        Inversões Financeiras</t>
  </si>
  <si>
    <t xml:space="preserve">        Amortização da Dívida</t>
  </si>
  <si>
    <t xml:space="preserve">    Despesas Correntes dos Regimes de Previdência</t>
  </si>
  <si>
    <t xml:space="preserve">        Regime Geral da Previdência Social</t>
  </si>
  <si>
    <t xml:space="preserve">        Regime Próprio dos Servidores Públicos</t>
  </si>
  <si>
    <t>SALDO FINANCEIRO A APLICAR</t>
  </si>
  <si>
    <t>&lt;EXERCÍCIO ANTERIOR&gt;</t>
  </si>
  <si>
    <t>SALDO ATUAL</t>
  </si>
  <si>
    <t>(h)</t>
  </si>
  <si>
    <t>(i) = (Ib – (IIe + IIf))</t>
  </si>
  <si>
    <t>(j) = (IIIh + IIIi)</t>
  </si>
  <si>
    <t>VALOR (III)</t>
  </si>
  <si>
    <t>Nota: Durante o exercício, somente as despesas liquidadas são consideradas executadas. No encerramento do exercício, as despesas não liquidadas inscritas em restos a pagar não processados são</t>
  </si>
  <si>
    <t xml:space="preserve">também consideradas executadas. Dessa forma, para maior transparência, as despesas executadas estão segregadas em :  </t>
  </si>
  <si>
    <t xml:space="preserve">        . a) Despesas liquidadas,  consideradas aquelas em que houve a entrega do material ou serviço, nos termos do art. 63 da Lei 4.320/64;</t>
  </si>
  <si>
    <t xml:space="preserve">        . b) Despesas empenhadas mas não liquidadas, inscritas em Restos a Pagar não processados, consideradas liquidadas no encerramento do exercício, por força do art.35, inciso II da Lei 4.320/64. </t>
  </si>
  <si>
    <t>Tabela 12.2 - Demonstrativo das Despesas com Saúde - Municípios (5 primeiros bimestres)</t>
  </si>
  <si>
    <t>DEMONSTRATIVO DAS RECEITAS E DESPESAS COM AÇÕES E SERVIÇOS PÚBLICOS DE SAÚDE</t>
  </si>
  <si>
    <t>RREO – ANEXO  12 (LC 141/2012, art. 35)</t>
  </si>
  <si>
    <t>RECEITAS PARA APURAÇÃO DA APLICAÇÃO EM AÇÕES E SERVIÇOS PÚBLICOS DE SAÚDE</t>
  </si>
  <si>
    <t>(b/a) x 100</t>
  </si>
  <si>
    <t>RECEITA DE IMPOSTOS LÍQUIDA (I)</t>
  </si>
  <si>
    <t xml:space="preserve">   Imposto Predial e Territorial Urbano - IPTU</t>
  </si>
  <si>
    <t xml:space="preserve">   Imposto sobre Transmissão de Bens Intervivos - ITBI</t>
  </si>
  <si>
    <t xml:space="preserve">   Imposto sobre Serviços de Qualquer Natureza - ISS</t>
  </si>
  <si>
    <t xml:space="preserve">   Imposto de Renda Retido na Fonte - IRRF</t>
  </si>
  <si>
    <t xml:space="preserve">   Imposto Territorial Rural - ITR</t>
  </si>
  <si>
    <t xml:space="preserve">   Multas, Juros de Mora e Outros Encargos dos Impostos</t>
  </si>
  <si>
    <t xml:space="preserve">   Dívida Ativa dos Impostos</t>
  </si>
  <si>
    <t xml:space="preserve">   Multas, Juros de Mora e Outros Encargos da Dívida Ativa</t>
  </si>
  <si>
    <t>RECEITA DE TRANSFERÊNCIAS CONSTITUCIONAIS E LEGAIS (II)</t>
  </si>
  <si>
    <t xml:space="preserve">   Cota-Parte FPM</t>
  </si>
  <si>
    <t xml:space="preserve">   Cota-Parte ITR</t>
  </si>
  <si>
    <t xml:space="preserve">   Cota-Parte IPVA</t>
  </si>
  <si>
    <t xml:space="preserve">   Cota-Parte ICMS</t>
  </si>
  <si>
    <t xml:space="preserve">   Cota-Parte IPI-Exportação</t>
  </si>
  <si>
    <t xml:space="preserve">   Compensações Financeiras Provenientes de Impostos e Transferências Constitucionais</t>
  </si>
  <si>
    <t xml:space="preserve">      Desoneração ICMS (LC 87/96)</t>
  </si>
  <si>
    <t xml:space="preserve">      Outras</t>
  </si>
  <si>
    <t>TOTAL DAS RECEITAS PARA APURAÇÃO DA APLICAÇÃO EM AÇÕES E SERVIÇOS PÚBLICOS DE SAÚDE (III) = I + II</t>
  </si>
  <si>
    <t>RECEITAS ADICIONAIS PARA FINANCIAMENTO DA SAÚDE</t>
  </si>
  <si>
    <t>(d/c) x 100</t>
  </si>
  <si>
    <t>TRANSFERÊNCIA DE RECURSOS DO SISTEMA ÚNICO DE SAÚDE-SUS</t>
  </si>
  <si>
    <t xml:space="preserve">   Provenientes da União</t>
  </si>
  <si>
    <t xml:space="preserve">   Provenientes dos Estados</t>
  </si>
  <si>
    <t xml:space="preserve">   Provenientes de Outros Municípios</t>
  </si>
  <si>
    <t xml:space="preserve">   Outras Receitas do SUS</t>
  </si>
  <si>
    <t>TRANSFERÊNCIAS VOLUNTÁRIAS</t>
  </si>
  <si>
    <t>RECEITAS DE OPERAÇÕES DE CRÉDITO VINCULADAS À SAÚDE</t>
  </si>
  <si>
    <t>OUTRAS RECEITAS PARA FINANCIAMENTO DA SAÚDE</t>
  </si>
  <si>
    <t>TOTAL RECEITAS ADICIONAIS PARA FINANCIAMENTO DA SAÚDE</t>
  </si>
  <si>
    <t>DESPESAS COM SAÚDE</t>
  </si>
  <si>
    <t>(Por Grupo de Natureza da Despesa)</t>
  </si>
  <si>
    <t>(f/e) x 100</t>
  </si>
  <si>
    <t>(g/e) x 100</t>
  </si>
  <si>
    <t>DESPESAS CORRENTES</t>
  </si>
  <si>
    <t xml:space="preserve">    Juros e Encargos da Dívida</t>
  </si>
  <si>
    <t xml:space="preserve">    Investimentos </t>
  </si>
  <si>
    <t xml:space="preserve">    Amortização da Dívida</t>
  </si>
  <si>
    <t>TOTAL DAS DESPESAS COM SAÚDE (IV)</t>
  </si>
  <si>
    <t>DESPESAS COM SAÚDE NÃO COMPUTADAS PARA FINS DE APURAÇÃO DO PERCENTUAL MÍNIMO</t>
  </si>
  <si>
    <t>(h/IVf)x100</t>
  </si>
  <si>
    <t>(i)</t>
  </si>
  <si>
    <t>(i/IVg)x100</t>
  </si>
  <si>
    <t>DESPESAS COM INATIVOS E PENSIONISTAS</t>
  </si>
  <si>
    <t>DESPESA COM ASSISTÊNCIA À SAÚDE QUE NÃO ATENDE AO PRINCÍPIO DE ACESSO UNIVERSAL</t>
  </si>
  <si>
    <t xml:space="preserve">DESPESAS CUSTEADAS COM OUTROS RECURSOS </t>
  </si>
  <si>
    <t xml:space="preserve">   Recursos de Transferência do Sistema Único de Saúde - SUS</t>
  </si>
  <si>
    <t xml:space="preserve">   Recursos de Operações de Crédito</t>
  </si>
  <si>
    <t xml:space="preserve">   Outros Recursos</t>
  </si>
  <si>
    <t>OUTRAS AÇÕES E SERVIÇOS NÃO COMPUTADOS</t>
  </si>
  <si>
    <r>
      <t>RESTOS A PAGAR NÃO PROCESSADOS INSCRITOS INDEVIDAMENTE NO EXERCÍCIO SEM DISPONIBILIDADE FINANCEIRA</t>
    </r>
    <r>
      <rPr>
        <vertAlign val="superscript"/>
        <sz val="8"/>
        <rFont val="Cambria"/>
        <family val="1"/>
      </rPr>
      <t>1</t>
    </r>
  </si>
  <si>
    <r>
      <t>DESPESAS CUSTEADAS COM DISPONIBILIDADE DE CAIXA VINCULADA AOS RESTOS A PAGAR CANCELADOS</t>
    </r>
    <r>
      <rPr>
        <vertAlign val="superscript"/>
        <sz val="8"/>
        <rFont val="Cambria"/>
        <family val="1"/>
      </rPr>
      <t>2</t>
    </r>
  </si>
  <si>
    <r>
      <t>DESPESAS CUSTEADAS COM RECURSOS VINCULADOS À PARCELA DO PERCENTUAL MÍNIMO QUE NÃO FOI APLICADA EM AÇÕES E SERVIÇOS DE SAÚDE EM EXERCÍCIOS ANTERIORES</t>
    </r>
    <r>
      <rPr>
        <vertAlign val="superscript"/>
        <sz val="8"/>
        <rFont val="Cambria"/>
        <family val="1"/>
      </rPr>
      <t>3</t>
    </r>
  </si>
  <si>
    <t>TOTAL DAS DESPESAS COM SAÚDE NÃO COMPUTADAS  (V)</t>
  </si>
  <si>
    <t>TOTAL DAS DESPESAS COM AÇÕES E SERVIÇOS PÚBLICOS DE SAÚDE (VI) = (IV - V)</t>
  </si>
  <si>
    <r>
      <t>PERCENTUAL DE APLICAÇÃO EM AÇÕES E SERVIÇOS PÚBLICOS DE SAÚDE SOBRE A RECEITA  DE IMPOSTOS LÍQUIDA E TRANSFERÊNCIAS CONSTITUCIONAIS E LEGAIS (VII%) = (VIh / IIIb x 100) - LIMITE CONSTITUCIONAL 15%</t>
    </r>
    <r>
      <rPr>
        <b/>
        <vertAlign val="superscript"/>
        <sz val="8"/>
        <rFont val="Cambria"/>
        <family val="1"/>
      </rPr>
      <t>4 e 5</t>
    </r>
  </si>
  <si>
    <t xml:space="preserve">VALOR REFERENTE À DIFERENÇA ENTRE O VALOR EXECUTADO E O LIMITE MÍNIMO CONSTITUCIONAL [(VII - 15)/100 x IIIb]  </t>
  </si>
  <si>
    <t>EXECUÇÃO DE RESTOS A PAGAR NÃO PROCESSADOS INSCRITOS COM DISPONIBILDADE DE CAIXA</t>
  </si>
  <si>
    <t>INSCRITOS</t>
  </si>
  <si>
    <t>CANCELADOS/    PRESCRITOS</t>
  </si>
  <si>
    <t>PAGOS</t>
  </si>
  <si>
    <t>A PAGAR</t>
  </si>
  <si>
    <t>PARCELA CONSIDERADA NO LIMITE</t>
  </si>
  <si>
    <t>Inscritos em &lt;Exercício de Referência&gt;</t>
  </si>
  <si>
    <t>Inscritos em &lt;Exercício de Referência - 1&gt;</t>
  </si>
  <si>
    <t>Inscritos em &lt;Exercício de Referência – 2&gt;</t>
  </si>
  <si>
    <t>Inscritos em &lt;Exercício de Referência – 3&gt;</t>
  </si>
  <si>
    <t>Inscritos em &lt;Exercício de Referência – 4&gt;</t>
  </si>
  <si>
    <t>Inscritos em &lt;Exercício de Referência – 5&gt;</t>
  </si>
  <si>
    <t>Inscritos em &lt;Exercício de Referência – 6&gt;</t>
  </si>
  <si>
    <t>Inscritos em &lt;Exercício de Referência – 7&gt;</t>
  </si>
  <si>
    <t>Inscritos em &lt;Exercício de Referência – 8&gt;</t>
  </si>
  <si>
    <t>Inscritos em &lt;Exercício de Referência – 9&gt;</t>
  </si>
  <si>
    <t>Inscritos em &lt;Exercício de Referência – 10&gt;</t>
  </si>
  <si>
    <t>Total</t>
  </si>
  <si>
    <t xml:space="preserve">CONTROLE DAS DESPESAS CUSTEADAS COM DISPONIBILIDADE DE CAIXA VINCULADA AOS RESTOS A PAGAR CANCELADOS OU PRESCRITOS CONSIDERADOS PARA FINS DE CUMPRIMENTO DO LIMITE </t>
  </si>
  <si>
    <t>DISPONIBILIDADE DE CAIXA VINCULADA AOS RESTOS A PAGAR CANCELADOS OU PRESCRITOS</t>
  </si>
  <si>
    <t>Saldo Inicial</t>
  </si>
  <si>
    <t>Despesas custeadas no exercício de referência</t>
  </si>
  <si>
    <t>Saldo Final (Não Aplicado)</t>
  </si>
  <si>
    <t>ARTIGO 24, § 1º e 2º</t>
  </si>
  <si>
    <t>(j)</t>
  </si>
  <si>
    <t>Restos a Pagar Cancelados ou Prescritos em &lt;Exercício de Referência&gt;</t>
  </si>
  <si>
    <t xml:space="preserve">Restos a Pagar Cancelados ou Prescritos em &lt;Exercício de Referência - 1&gt; </t>
  </si>
  <si>
    <t xml:space="preserve">Restos a Pagar Cancelados ou Prescritos em &lt;Exercício de Referência – 2&gt; </t>
  </si>
  <si>
    <t xml:space="preserve">Restos a Pagar Cancelados ou Prescritos em &lt;Exercício de Referência – 3&gt; </t>
  </si>
  <si>
    <t xml:space="preserve">Restos a Pagar Cancelados ou Prescritos em &lt;Exercício de Referência – 4&gt; </t>
  </si>
  <si>
    <t xml:space="preserve">Restos a Pagar Cancelados ou Prescritos em &lt;Exercício de Referência – 5&gt; </t>
  </si>
  <si>
    <t xml:space="preserve">Restos a Pagar Cancelados ou Prescritos em &lt;Exercício de Referência – 6&gt; </t>
  </si>
  <si>
    <t xml:space="preserve">Restos a Pagar Cancelados ou Prescritos em &lt;Exercício de Referência – 7&gt; </t>
  </si>
  <si>
    <t xml:space="preserve">Restos a Pagar Cancelados ou Prescritos em &lt;Exercício de Referência – 8&gt; </t>
  </si>
  <si>
    <t xml:space="preserve">Restos a Pagar Cancelados ou Prescritos em &lt;Exercício de Referência – 9&gt; </t>
  </si>
  <si>
    <t xml:space="preserve">Restos a Pagar Cancelados ou Prescritos em &lt;Exercício de Referência – 10&gt; </t>
  </si>
  <si>
    <t>Total (IX)</t>
  </si>
  <si>
    <t>RECURSOS VINCULADOS À DIFERENÇA DE LIMITE NÃO CUMPRIDO</t>
  </si>
  <si>
    <t>CONTROLE DAS DESPESAS CUSTEADAS COM RECURSOS VINCULADOS À PARCELA DO PERCENTUAL MÍNIMO</t>
  </si>
  <si>
    <t>NÃO APLICADA EM AÇÕES E SERVIÇOS DE SAÚDE EM EXERCÍCIOS ANTERIORES - ARTIGOS 25 E 26</t>
  </si>
  <si>
    <t>(k)</t>
  </si>
  <si>
    <t xml:space="preserve">Diferença de limite não cumprido em &lt;Exercício de Referência - 1&gt; </t>
  </si>
  <si>
    <t xml:space="preserve">Diferença de limite não cumprido em &lt;Exercício de Referência - 2&gt; </t>
  </si>
  <si>
    <t xml:space="preserve">Diferença de limite não cumprido em &lt;Exercício de Referência – 3&gt; </t>
  </si>
  <si>
    <t xml:space="preserve">Diferença de limite não cumprido em &lt;Exercício de Referência – 4&gt; </t>
  </si>
  <si>
    <t xml:space="preserve">Diferença de limite não cumprido em &lt;Exercício de Referência – 5&gt; </t>
  </si>
  <si>
    <t xml:space="preserve">Diferença de limite não cumprido em &lt;Exercício de Referência – 6&gt; </t>
  </si>
  <si>
    <t xml:space="preserve">Diferença de limite não cumprido em &lt;Exercício de Referência – 7&gt; </t>
  </si>
  <si>
    <t xml:space="preserve">Diferença de limite não cumprido em &lt;Exercício de Referência – 8&gt; </t>
  </si>
  <si>
    <t xml:space="preserve">Diferença de limite não cumprido em &lt;Exercício de Referência – 9&gt; </t>
  </si>
  <si>
    <t xml:space="preserve">Diferença de limite não cumprido em &lt;Exercício de Referência - 10&gt; </t>
  </si>
  <si>
    <t>Total (X)</t>
  </si>
  <si>
    <t>(Por Subfunção)</t>
  </si>
  <si>
    <t>(l)</t>
  </si>
  <si>
    <t>(l/total l) x 100</t>
  </si>
  <si>
    <t>(m)</t>
  </si>
  <si>
    <t>(m/total m) x 100</t>
  </si>
  <si>
    <t>Atenção Básica</t>
  </si>
  <si>
    <t>Assistência Hospitalar e Ambulatorial</t>
  </si>
  <si>
    <t>Suporte Profilático e Terapêutico</t>
  </si>
  <si>
    <t>Vigilância Sanitária</t>
  </si>
  <si>
    <t>Vigilância Epidemiológica</t>
  </si>
  <si>
    <t>Alimentação e Nutrição</t>
  </si>
  <si>
    <t>Outras Subfunções</t>
  </si>
  <si>
    <t>¹ Essa linha apresentará valor somente no Relatório Resumido da Execução Orçamentária do último bimestre do exercício.</t>
  </si>
  <si>
    <r>
      <t>2</t>
    </r>
    <r>
      <rPr>
        <sz val="8"/>
        <rFont val="Cambria"/>
        <family val="1"/>
      </rPr>
      <t xml:space="preserve"> O valor apresentado na intercessão com a coluna "h" ou com a coluna "h+i"(último bimestre) deverá ser o mesmo apresentado no "total j".</t>
    </r>
  </si>
  <si>
    <r>
      <t>3</t>
    </r>
    <r>
      <rPr>
        <sz val="8"/>
        <rFont val="Cambria"/>
        <family val="1"/>
      </rPr>
      <t xml:space="preserve"> O valor apresentado na intercessão com a coluna "h" ou com a coluna "h+i"(último bimestre) deverá ser o mesmo apresentado no "total k".</t>
    </r>
  </si>
  <si>
    <r>
      <t>4</t>
    </r>
    <r>
      <rPr>
        <sz val="8"/>
        <rFont val="Cambria"/>
        <family val="1"/>
      </rPr>
      <t xml:space="preserve"> Limite anual mínimo a ser cumprido no encerramento do exercício.</t>
    </r>
  </si>
  <si>
    <r>
      <t>5</t>
    </r>
    <r>
      <rPr>
        <sz val="8"/>
        <rFont val="Cambria"/>
        <family val="1"/>
      </rPr>
      <t xml:space="preserve"> Durante o exercício esse valor servirá para o monitoramento previsto no art. 23 da LC 141/2012</t>
    </r>
  </si>
  <si>
    <t>Tabela 12.2 - Demonstrativo das Despesas com Saúde - Municípios (Último Bimestre)</t>
  </si>
  <si>
    <t xml:space="preserve">   Impsoto sobre Transmissão de Bens Intervivos - ITBI</t>
  </si>
  <si>
    <t>Liquidadas Até o Bimestre</t>
  </si>
  <si>
    <t>Inscritas em Restos a Pagar não Processados</t>
  </si>
  <si>
    <t>[(f+g)/e]</t>
  </si>
  <si>
    <t>[(h+i)/IV(f+g)]</t>
  </si>
  <si>
    <t>TOTAL DAS DESPESAS COM AÇÕES E SERVIÇOS PÚBLICOS DE SAÚDE (VI) = [IV(f+g) – V(h+i)]</t>
  </si>
  <si>
    <r>
      <t>PERCENTUAL DE APLICAÇÃO EM AÇÕES E SERVIÇOS PÚBLICOS DE SAÚDE SOBRE A RECEITA  DE IMPOSTOS LÍQUIDA E TRANSFERÊNCIAS CONSTITUCIONAIS E LEGAIS (VII%) = [VI(h+i) / IIIb x 100] - LIMITE CONSTITUCIONAL 15%</t>
    </r>
    <r>
      <rPr>
        <b/>
        <vertAlign val="superscript"/>
        <sz val="8"/>
        <color indexed="8"/>
        <rFont val="Cambria"/>
        <family val="1"/>
      </rPr>
      <t xml:space="preserve">4 </t>
    </r>
  </si>
  <si>
    <t>DISPONIBILIDADE DE CAIXA VINCULADA AOS RESTOS A PAGAR CANECLADOS OU PRESCRITOS</t>
  </si>
  <si>
    <t>Tabela 12.4 - Demonstrativo das Despesas com Saúde - Ente Consorciado (5 primeiros bimestres)</t>
  </si>
  <si>
    <t xml:space="preserve">DESPESAS COM SAÚDE EXECUTADAS EM CONSÓRCIO PÚBLICO
&lt;NOME DO CONSÓRCIO PÚBLICO&gt;
</t>
  </si>
  <si>
    <t>VALORES TRANSFERIDOS POR CONTRATO DE RATEIO                                        (a)</t>
  </si>
  <si>
    <t>(c/a) x 100</t>
  </si>
  <si>
    <t>TOTAL DAS DESPESAS COM SAÚDE (I)</t>
  </si>
  <si>
    <t>(e/Ib)x100</t>
  </si>
  <si>
    <t>(f/Ic)x100</t>
  </si>
  <si>
    <t>RESTOS A PAGAR NÃO PROCESSADOS INSCRITOS INDEVIDAMENTE NO EXERCÍCIO SEM DISPONIBILIDADE FINANCEIRA</t>
  </si>
  <si>
    <t>DESPESAS CUSTEADAS COM DISPONIBILIDADE DE CAIXA VINCULADA AOS RESTOS A PAGAR CANCELADOS</t>
  </si>
  <si>
    <t>DESPESAS CUSTEADAS COM RECURSOS VINCULADOS À PARCELA DO PERCENTUAL MÍNIMO QUE NÃO FOI APLICADA EM AÇÕES E SERVIÇOS DE SAÚDE EM EXERCÍCIOS ANTERIORES</t>
  </si>
  <si>
    <t>TOTAL DAS DESPESAS COM NÃO COMPUTADAS  (II)</t>
  </si>
  <si>
    <t>TOTAL DAS DESPESAS COM AÇÕES E SERVIÇOS PÚBLICOS DE SAÚDE (III) = (I - II)</t>
  </si>
  <si>
    <t>Tabela 12.4 - Demonstrativo das Despesas com Saúde - Ente Consorciado (Último bimestre)</t>
  </si>
  <si>
    <t>[(b+c)/a]</t>
  </si>
  <si>
    <t>[(d+e)/I(b+c)]</t>
  </si>
  <si>
    <t>Tabela 13 - Demonstrativo das Parcerias Público Privadas</t>
  </si>
  <si>
    <t>DEMONSTRATIVO DAS PARCERIAS PÚBLICO-PRIVADAS</t>
  </si>
  <si>
    <t>RREO - Anexo 13 (Lei nº 11.079, de 30.12.2004, arts. 22, 25 e 28)</t>
  </si>
  <si>
    <t>SALDO TOTAL EM 31 DE DEZEMBRO DO EXERCÍCIO ANTERIOR</t>
  </si>
  <si>
    <t>REGISTROS EFETUADOS EM</t>
  </si>
  <si>
    <t>SALDO TOTAL</t>
  </si>
  <si>
    <t>No bimestre</t>
  </si>
  <si>
    <t>Até o bimestre</t>
  </si>
  <si>
    <t>(c) = (a + b)</t>
  </si>
  <si>
    <t>TOTAL DE ATIVOS</t>
  </si>
  <si>
    <t xml:space="preserve">    Direitos Futuros</t>
  </si>
  <si>
    <t xml:space="preserve">    Ativos Contabilizados na SPE</t>
  </si>
  <si>
    <t xml:space="preserve">    Contrapartida para Provisões de PPP</t>
  </si>
  <si>
    <t>TOTAL DE PASSIVOS (I)</t>
  </si>
  <si>
    <t xml:space="preserve">    Obrigações Não Relacionadas a Serviços</t>
  </si>
  <si>
    <t xml:space="preserve">    Contrapartida para Ativos da SPE</t>
  </si>
  <si>
    <t xml:space="preserve">    Provisões de PPP</t>
  </si>
  <si>
    <t>GARANTIAS DE PPP (II)</t>
  </si>
  <si>
    <t>SALDO LÍQUIDO DE PASSIVOS DE PPP (III) = (I-II)</t>
  </si>
  <si>
    <t>PASSIVOS CONTINGENTES</t>
  </si>
  <si>
    <t xml:space="preserve">    Contraprestações Futuras</t>
  </si>
  <si>
    <t xml:space="preserve">    Riscos Não Provisionados</t>
  </si>
  <si>
    <t xml:space="preserve">    Outros Passivos Contingentes</t>
  </si>
  <si>
    <t>ATIVOS CONTINGENTES</t>
  </si>
  <si>
    <t xml:space="preserve">    Serviços Futuros</t>
  </si>
  <si>
    <t xml:space="preserve">    Outros Ativos Contingentes</t>
  </si>
  <si>
    <t xml:space="preserve">EXERCÍCIO </t>
  </si>
  <si>
    <t>&lt;EC + 1&gt;</t>
  </si>
  <si>
    <t>&lt;EC + 2&gt;</t>
  </si>
  <si>
    <t>&lt;EC + 3&gt;</t>
  </si>
  <si>
    <t>&lt;EC + 4&gt;</t>
  </si>
  <si>
    <t>&lt;EC + 5&gt;</t>
  </si>
  <si>
    <t>&lt;EC + 6&gt;</t>
  </si>
  <si>
    <t>&lt;EC + 7&gt;</t>
  </si>
  <si>
    <t>&lt;EC + 8&gt;</t>
  </si>
  <si>
    <t>&lt;EC + 9&gt;</t>
  </si>
  <si>
    <t>DESPESAS DE PPP</t>
  </si>
  <si>
    <t>ANTERIOR</t>
  </si>
  <si>
    <t>CORRENTE</t>
  </si>
  <si>
    <t>(EC)</t>
  </si>
  <si>
    <t>Do Ente Federado (IV)</t>
  </si>
  <si>
    <t>Das Estatais Não-Dependentes</t>
  </si>
  <si>
    <t>TOTAL DAS DESPESAS</t>
  </si>
  <si>
    <t>RECEITA CORRENTE LÍQUIDA (RCL) (V)</t>
  </si>
  <si>
    <t>TOTAL DAS DESPESAS / RCL (%) (VI) = (IV)/(V)</t>
  </si>
  <si>
    <t>Nota:</t>
  </si>
  <si>
    <t>Tabela 14 - Demonstrativo Simplificado do Relatório Resumido da Execução Orçamentária</t>
  </si>
  <si>
    <t>DEMONSTRATIVO SIMPLIFICADO DO RELATÓRIO RESUMIDO DA EXECUÇÃO ORÇAMENTÁRIA</t>
  </si>
  <si>
    <t>RREO - Anexo 14 (LRF, Art. 48)</t>
  </si>
  <si>
    <t xml:space="preserve">  Previsão Inicial </t>
  </si>
  <si>
    <t xml:space="preserve">  Previsão Atualizada </t>
  </si>
  <si>
    <t xml:space="preserve">  Receitas Realizadas </t>
  </si>
  <si>
    <t xml:space="preserve">  Déficit Orçamentário</t>
  </si>
  <si>
    <t xml:space="preserve">  Saldos de Exercícios Anteriores (Utilizados para Créditos Adicionais)</t>
  </si>
  <si>
    <t xml:space="preserve">  Dotação Inicial</t>
  </si>
  <si>
    <t xml:space="preserve">  Créditos Adicionais</t>
  </si>
  <si>
    <t xml:space="preserve">  Dotação Atualizada</t>
  </si>
  <si>
    <t xml:space="preserve">  Despesas Empenhadas</t>
  </si>
  <si>
    <t xml:space="preserve">  Despesas Liquidadas</t>
  </si>
  <si>
    <t xml:space="preserve">  Superávit Orçamentário</t>
  </si>
  <si>
    <t>DESPESAS POR FUNÇÃO/SUBFUNÇÃO</t>
  </si>
  <si>
    <t>Despesas Empenhadas</t>
  </si>
  <si>
    <t>Despesas Liquidadas</t>
  </si>
  <si>
    <t>RECEITA CORRENTE LÍQUIDA - RCL</t>
  </si>
  <si>
    <t>Receita Corrente Líquida</t>
  </si>
  <si>
    <t>RECEITAS E DESPESAS DOS REGIMES DE PREVIDÊNCIA</t>
  </si>
  <si>
    <t>Regime Geral de Previdência Social</t>
  </si>
  <si>
    <t xml:space="preserve">    Receitas Previdenciárias Realizadas(I)</t>
  </si>
  <si>
    <t xml:space="preserve">    Despesas Previdenciárias Liquidadas(II)</t>
  </si>
  <si>
    <t xml:space="preserve">    Resultado Previdenciário (III) = (I - II)</t>
  </si>
  <si>
    <t xml:space="preserve">Regime Próprio de Previdência dos Servidores </t>
  </si>
  <si>
    <t xml:space="preserve">    Receitas Previdenciárias Realizadas(IV)</t>
  </si>
  <si>
    <t xml:space="preserve">    Despesas Previdenciárias Liquidadas(V)</t>
  </si>
  <si>
    <t xml:space="preserve">    Resultado Previdenciário (VI) = (IV - V)</t>
  </si>
  <si>
    <t>RESULTADOS NOMINAL E PRIMÁRIO</t>
  </si>
  <si>
    <t>Meta Fixada no</t>
  </si>
  <si>
    <t>Resultado Apurado Até o Bimestre</t>
  </si>
  <si>
    <t>% em Relação à Meta</t>
  </si>
  <si>
    <t>Anexo de Metas</t>
  </si>
  <si>
    <t>Fiscais da LDO</t>
  </si>
  <si>
    <t>Resultado Nominal</t>
  </si>
  <si>
    <t>Resultado Primário</t>
  </si>
  <si>
    <t>RESTOS A PAGAR A PAGAR POR PODER E MINISTÉRIO PÚBLICO</t>
  </si>
  <si>
    <t>Inscrição</t>
  </si>
  <si>
    <t>Cancelamento</t>
  </si>
  <si>
    <t>Pagamento</t>
  </si>
  <si>
    <t xml:space="preserve">Saldo </t>
  </si>
  <si>
    <t>a Pagar</t>
  </si>
  <si>
    <t xml:space="preserve">    RESTOS A PAGAR PROCESSADOS</t>
  </si>
  <si>
    <t xml:space="preserve">        Poder Executivo</t>
  </si>
  <si>
    <t xml:space="preserve">        Poder Legislativo</t>
  </si>
  <si>
    <t xml:space="preserve">        Poder Judiciário</t>
  </si>
  <si>
    <t xml:space="preserve">        Ministério Público</t>
  </si>
  <si>
    <t xml:space="preserve">    RESTOS A PAGAR NÃO-PROCESSADOS</t>
  </si>
  <si>
    <t>DESPESAS COM MANUTENÇÃO E DESENVOLVIMENTO DO ENSINO</t>
  </si>
  <si>
    <t>Valor Apurado Até o Bimestre</t>
  </si>
  <si>
    <t>Limites Constitucionais Anuais</t>
  </si>
  <si>
    <t>% Mínimo a</t>
  </si>
  <si>
    <t>% Aplicado Até o Bimestre</t>
  </si>
  <si>
    <t>Aplicar no Exercício</t>
  </si>
  <si>
    <t>Mínimo Anual de 25% das Receitas de Impostos na Manutenção e Desenvolvimento do Ensino</t>
  </si>
  <si>
    <t>Mínimo Anual de 60% do FUNDEB na Remuneração do Magistério com Ensino Fundamental e Médio</t>
  </si>
  <si>
    <t>Mínimo Anual de 60% do FUNDEB na Remuneração do Magistério com Educação Infantil e Ensino Fundamental</t>
  </si>
  <si>
    <t>Complementação da União ao FUNDEB</t>
  </si>
  <si>
    <t>RECEITAS DE OPERAÇÕES DE CRÉDITO E DESPESAS DE CAPITAL</t>
  </si>
  <si>
    <t>Saldo não realizado</t>
  </si>
  <si>
    <t>Receita de Operação de Crédito</t>
  </si>
  <si>
    <t>Despesa de Capital Líquida</t>
  </si>
  <si>
    <t>PROJEÇÃO ATUARIAL DOS REGIMES DE PREVIDÊNCIA</t>
  </si>
  <si>
    <t>Exercício</t>
  </si>
  <si>
    <t>10º Exercício</t>
  </si>
  <si>
    <t>20º Exercício</t>
  </si>
  <si>
    <t>35º Exercício</t>
  </si>
  <si>
    <t xml:space="preserve">    Receitas Previdenciárias (I)</t>
  </si>
  <si>
    <t xml:space="preserve">    Despesas Previdenciárias (II)</t>
  </si>
  <si>
    <t xml:space="preserve">    Receitas Previdenciárias (IV)</t>
  </si>
  <si>
    <t xml:space="preserve">    Despesas Previdenciárias (V)</t>
  </si>
  <si>
    <t>RECEITA DA ALIENAÇÃO DE ATIVOS E APLICAÇÃO DOS RECURSOS</t>
  </si>
  <si>
    <t>Saldo a Realizar</t>
  </si>
  <si>
    <t>Receita de Capital Resultante da Alienação de Ativos</t>
  </si>
  <si>
    <t>Aplicação dos Recursos da Alienação de Ativos</t>
  </si>
  <si>
    <t>DESPESAS COM AÇÕES E SERVIÇOS PÚBLICOS DE SAÚDE</t>
  </si>
  <si>
    <t>Limite Constitucional Anual</t>
  </si>
  <si>
    <t>Despesas Próprias com Ações e Serviços Públicos de Saúde</t>
  </si>
  <si>
    <t>DESPESAS DE CARÁTER CONTINUADO DERIVADAS DE  PPP</t>
  </si>
  <si>
    <t>Valor Apurado no Exercício Corrente</t>
  </si>
  <si>
    <t xml:space="preserve">Total das Despesas / RCL (%) </t>
  </si>
  <si>
    <t>GOVERNO MUNICIPAL PODER EXECUTIVO</t>
  </si>
  <si>
    <t>2013-2016</t>
  </si>
  <si>
    <t>PERÍODO DE REFERÊNCIA: JANEIRO A JUNHO / 2013</t>
  </si>
  <si>
    <t>FEV/13</t>
  </si>
  <si>
    <t>MAR/13</t>
  </si>
  <si>
    <t>ABR/13</t>
  </si>
  <si>
    <t>MAI/13</t>
  </si>
  <si>
    <t>JUN/13</t>
  </si>
  <si>
    <t>Em 31/Dez/&lt;2012&gt;</t>
  </si>
  <si>
    <t>Inscritos em 2013</t>
  </si>
  <si>
    <t>Inscritos em 2012</t>
  </si>
  <si>
    <t>JAIRO MADEIRA DE COIMBRA</t>
  </si>
  <si>
    <t>243.189.733-87</t>
  </si>
  <si>
    <t>MANOEL AGUIAR REINALDO</t>
  </si>
  <si>
    <t>AVENIDA IMPERATRIZ, S/N.° - CENTRO - JOÃO LISBOA/MA</t>
  </si>
  <si>
    <t>(99) 9128-5630</t>
  </si>
  <si>
    <t>PREFEITURA MUNICIPAL DE JOÃO LISBOA</t>
  </si>
  <si>
    <t>PREFEITURA MUNICIPAL DE JOÃO LISBOA/MA</t>
  </si>
  <si>
    <t>-</t>
  </si>
  <si>
    <t>CNPJ: 07.000.300/0001-10</t>
  </si>
  <si>
    <t>JUL/13</t>
  </si>
  <si>
    <t>AGO/13</t>
  </si>
  <si>
    <t>Em &lt;30/08/13&gt;</t>
  </si>
  <si>
    <t>Em &lt;30/06/13&gt;</t>
  </si>
  <si>
    <t>&lt;2013&gt;</t>
  </si>
  <si>
    <t>&lt;2012&gt;</t>
  </si>
  <si>
    <t>SET/13</t>
  </si>
  <si>
    <t>OUT/13</t>
  </si>
  <si>
    <t>PERÍODO DE REFERÊNCIA: JANEIRO A OUTUBRO  / 2013</t>
  </si>
  <si>
    <t>www.joaolisboa.ma.gov.br / pmjlma@hotmail.com / www.fenix.com.br</t>
  </si>
  <si>
    <t>PLACARD - MURAL / SITE: FENIX.COM.BR / SITE: JOAOLISBOA.MA.GOV.BR</t>
  </si>
  <si>
    <t>PERÍODO DE REFERÊNCIA: JANEIRO A DEZEMBRO/ 2013</t>
  </si>
  <si>
    <t>PERÍODO DE REFERÊNCIA: JANEIRO A DEZEMBRO / 2013</t>
  </si>
  <si>
    <t>JAN/12</t>
  </si>
  <si>
    <t>NOV/13</t>
  </si>
  <si>
    <t>DEZ/13</t>
  </si>
  <si>
    <t>PERÍODO DE REFERÊNCIA: JANEIRO ADEZEMBRO / 2013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</si>
</sst>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_);\(#,##0.0\)"/>
    <numFmt numFmtId="165" formatCode="&quot;R$ &quot;#,##0.00_);[Red]&quot;(R$ &quot;#,##0.00\)"/>
    <numFmt numFmtId="166" formatCode="_-* #,##0.00_-;\-* #,##0.00_-;_-* \-??_-;_-@_-"/>
    <numFmt numFmtId="167" formatCode="#,##0.00_ ;\-#,##0.00\ "/>
    <numFmt numFmtId="168" formatCode="0.00_ ;\-0.00\ "/>
  </numFmts>
  <fonts count="70">
    <font>
      <sz val="10"/>
      <name val="Arial"/>
      <family val="2"/>
    </font>
    <font>
      <sz val="14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4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0"/>
      <name val="Cambria"/>
      <family val="1"/>
    </font>
    <font>
      <sz val="10"/>
      <name val="Cambria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b/>
      <sz val="12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b/>
      <u val="single"/>
      <sz val="8"/>
      <name val="Cambria"/>
      <family val="1"/>
    </font>
    <font>
      <vertAlign val="superscript"/>
      <sz val="8"/>
      <name val="Cambria"/>
      <family val="1"/>
    </font>
    <font>
      <b/>
      <vertAlign val="superscript"/>
      <sz val="8"/>
      <name val="Cambria"/>
      <family val="1"/>
    </font>
    <font>
      <sz val="12"/>
      <name val="Arial"/>
      <family val="2"/>
    </font>
    <font>
      <b/>
      <vertAlign val="superscript"/>
      <sz val="8"/>
      <color indexed="8"/>
      <name val="Cambria"/>
      <family val="1"/>
    </font>
    <font>
      <strike/>
      <sz val="8"/>
      <name val="Cambria"/>
      <family val="1"/>
    </font>
    <font>
      <strike/>
      <sz val="10"/>
      <name val="Cambria"/>
      <family val="1"/>
    </font>
    <font>
      <b/>
      <sz val="12"/>
      <color indexed="9"/>
      <name val="Cambria"/>
      <family val="1"/>
    </font>
    <font>
      <b/>
      <sz val="12"/>
      <color indexed="8"/>
      <name val="Times New Roman"/>
      <family val="1"/>
    </font>
    <font>
      <sz val="8"/>
      <color indexed="8"/>
      <name val="Segoe UI"/>
      <family val="2"/>
    </font>
    <font>
      <sz val="8"/>
      <color indexed="10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9" fillId="29" borderId="1" applyNumberFormat="0" applyAlignment="0" applyProtection="0"/>
    <xf numFmtId="0" fontId="60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62" fillId="21" borderId="5" applyNumberFormat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</cellStyleXfs>
  <cellXfs count="100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64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165" fontId="8" fillId="0" borderId="0" xfId="0" applyNumberFormat="1" applyFont="1" applyFill="1" applyAlignment="1">
      <alignment horizontal="right" vertical="center"/>
    </xf>
    <xf numFmtId="49" fontId="8" fillId="33" borderId="14" xfId="0" applyNumberFormat="1" applyFont="1" applyFill="1" applyBorder="1" applyAlignment="1">
      <alignment vertical="center"/>
    </xf>
    <xf numFmtId="49" fontId="8" fillId="33" borderId="15" xfId="0" applyNumberFormat="1" applyFont="1" applyFill="1" applyBorder="1" applyAlignment="1">
      <alignment horizontal="center" vertical="center"/>
    </xf>
    <xf numFmtId="49" fontId="8" fillId="33" borderId="16" xfId="0" applyNumberFormat="1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0" xfId="0" applyNumberFormat="1" applyFont="1" applyFill="1" applyBorder="1" applyAlignment="1">
      <alignment horizontal="center" vertical="center"/>
    </xf>
    <xf numFmtId="49" fontId="8" fillId="33" borderId="18" xfId="0" applyNumberFormat="1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49" fontId="8" fillId="33" borderId="19" xfId="0" applyNumberFormat="1" applyFont="1" applyFill="1" applyBorder="1" applyAlignment="1">
      <alignment horizontal="center" vertical="center"/>
    </xf>
    <xf numFmtId="164" fontId="8" fillId="33" borderId="20" xfId="0" applyNumberFormat="1" applyFont="1" applyFill="1" applyBorder="1" applyAlignment="1">
      <alignment horizontal="center" vertical="center"/>
    </xf>
    <xf numFmtId="49" fontId="8" fillId="33" borderId="20" xfId="0" applyNumberFormat="1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vertical="center"/>
    </xf>
    <xf numFmtId="49" fontId="8" fillId="33" borderId="21" xfId="0" applyNumberFormat="1" applyFont="1" applyFill="1" applyBorder="1" applyAlignment="1">
      <alignment vertical="center"/>
    </xf>
    <xf numFmtId="49" fontId="8" fillId="33" borderId="21" xfId="0" applyNumberFormat="1" applyFont="1" applyFill="1" applyBorder="1" applyAlignment="1">
      <alignment horizontal="center" vertical="center"/>
    </xf>
    <xf numFmtId="164" fontId="8" fillId="33" borderId="22" xfId="0" applyNumberFormat="1" applyFont="1" applyFill="1" applyBorder="1" applyAlignment="1">
      <alignment horizontal="center" vertical="center"/>
    </xf>
    <xf numFmtId="49" fontId="8" fillId="33" borderId="2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 wrapText="1"/>
    </xf>
    <xf numFmtId="167" fontId="0" fillId="0" borderId="19" xfId="51" applyNumberFormat="1" applyFill="1" applyBorder="1" applyAlignment="1" applyProtection="1">
      <alignment vertical="center"/>
      <protection/>
    </xf>
    <xf numFmtId="10" fontId="0" fillId="0" borderId="19" xfId="49" applyNumberFormat="1" applyFill="1" applyBorder="1" applyAlignment="1" applyProtection="1">
      <alignment vertical="center"/>
      <protection/>
    </xf>
    <xf numFmtId="167" fontId="0" fillId="0" borderId="16" xfId="51" applyNumberFormat="1" applyFill="1" applyBorder="1" applyAlignment="1" applyProtection="1">
      <alignment vertical="center"/>
      <protection/>
    </xf>
    <xf numFmtId="49" fontId="8" fillId="0" borderId="12" xfId="0" applyNumberFormat="1" applyFont="1" applyFill="1" applyBorder="1" applyAlignment="1">
      <alignment vertical="center"/>
    </xf>
    <xf numFmtId="167" fontId="0" fillId="0" borderId="19" xfId="51" applyNumberFormat="1" applyFill="1" applyBorder="1" applyAlignment="1" applyProtection="1">
      <alignment horizontal="right" vertical="center"/>
      <protection/>
    </xf>
    <xf numFmtId="167" fontId="0" fillId="0" borderId="20" xfId="51" applyNumberFormat="1" applyFill="1" applyBorder="1" applyAlignment="1" applyProtection="1">
      <alignment vertical="center"/>
      <protection/>
    </xf>
    <xf numFmtId="167" fontId="0" fillId="0" borderId="19" xfId="51" applyNumberFormat="1" applyFill="1" applyBorder="1" applyAlignment="1" applyProtection="1">
      <alignment vertical="center"/>
      <protection locked="0"/>
    </xf>
    <xf numFmtId="167" fontId="0" fillId="0" borderId="19" xfId="51" applyNumberFormat="1" applyFill="1" applyBorder="1" applyAlignment="1" applyProtection="1">
      <alignment horizontal="right" vertical="center"/>
      <protection locked="0"/>
    </xf>
    <xf numFmtId="49" fontId="8" fillId="0" borderId="12" xfId="0" applyNumberFormat="1" applyFont="1" applyFill="1" applyBorder="1" applyAlignment="1">
      <alignment vertical="center" wrapText="1"/>
    </xf>
    <xf numFmtId="49" fontId="8" fillId="0" borderId="12" xfId="0" applyNumberFormat="1" applyFont="1" applyFill="1" applyBorder="1" applyAlignment="1">
      <alignment horizontal="left" vertical="center" indent="2"/>
    </xf>
    <xf numFmtId="0" fontId="11" fillId="0" borderId="0" xfId="0" applyFont="1" applyFill="1" applyAlignment="1">
      <alignment vertical="center"/>
    </xf>
    <xf numFmtId="0" fontId="11" fillId="0" borderId="12" xfId="0" applyFont="1" applyFill="1" applyBorder="1" applyAlignment="1">
      <alignment horizontal="justify" vertical="center" wrapText="1"/>
    </xf>
    <xf numFmtId="0" fontId="8" fillId="0" borderId="12" xfId="0" applyFont="1" applyFill="1" applyBorder="1" applyAlignment="1">
      <alignment horizontal="justify" vertical="center" wrapText="1"/>
    </xf>
    <xf numFmtId="0" fontId="11" fillId="0" borderId="13" xfId="0" applyFont="1" applyFill="1" applyBorder="1" applyAlignment="1">
      <alignment horizontal="justify" vertical="center" wrapText="1"/>
    </xf>
    <xf numFmtId="49" fontId="8" fillId="0" borderId="10" xfId="0" applyNumberFormat="1" applyFont="1" applyFill="1" applyBorder="1" applyAlignment="1">
      <alignment vertical="center"/>
    </xf>
    <xf numFmtId="167" fontId="0" fillId="0" borderId="23" xfId="51" applyNumberFormat="1" applyFill="1" applyBorder="1" applyAlignment="1" applyProtection="1">
      <alignment vertical="center"/>
      <protection/>
    </xf>
    <xf numFmtId="167" fontId="0" fillId="0" borderId="23" xfId="51" applyNumberFormat="1" applyFill="1" applyBorder="1" applyAlignment="1" applyProtection="1">
      <alignment horizontal="right" vertical="center"/>
      <protection/>
    </xf>
    <xf numFmtId="10" fontId="0" fillId="0" borderId="23" xfId="49" applyNumberFormat="1" applyFill="1" applyBorder="1" applyAlignment="1" applyProtection="1">
      <alignment vertical="center"/>
      <protection/>
    </xf>
    <xf numFmtId="167" fontId="0" fillId="0" borderId="17" xfId="51" applyNumberFormat="1" applyFill="1" applyBorder="1" applyAlignment="1" applyProtection="1">
      <alignment vertical="center"/>
      <protection/>
    </xf>
    <xf numFmtId="0" fontId="8" fillId="0" borderId="14" xfId="0" applyNumberFormat="1" applyFont="1" applyFill="1" applyBorder="1" applyAlignment="1">
      <alignment vertical="center" wrapText="1"/>
    </xf>
    <xf numFmtId="10" fontId="0" fillId="0" borderId="16" xfId="49" applyNumberFormat="1" applyFill="1" applyBorder="1" applyAlignment="1" applyProtection="1">
      <alignment vertical="center"/>
      <protection/>
    </xf>
    <xf numFmtId="10" fontId="0" fillId="0" borderId="20" xfId="49" applyNumberFormat="1" applyFill="1" applyBorder="1" applyAlignment="1" applyProtection="1">
      <alignment vertical="center"/>
      <protection/>
    </xf>
    <xf numFmtId="167" fontId="0" fillId="0" borderId="20" xfId="51" applyNumberFormat="1" applyFill="1" applyBorder="1" applyAlignment="1" applyProtection="1">
      <alignment vertical="center"/>
      <protection locked="0"/>
    </xf>
    <xf numFmtId="0" fontId="11" fillId="0" borderId="0" xfId="0" applyFont="1" applyFill="1" applyAlignment="1">
      <alignment horizontal="left" vertical="center"/>
    </xf>
    <xf numFmtId="167" fontId="0" fillId="0" borderId="22" xfId="51" applyNumberFormat="1" applyFill="1" applyBorder="1" applyAlignment="1" applyProtection="1">
      <alignment vertical="center"/>
      <protection locked="0"/>
    </xf>
    <xf numFmtId="49" fontId="8" fillId="0" borderId="11" xfId="0" applyNumberFormat="1" applyFont="1" applyFill="1" applyBorder="1" applyAlignment="1">
      <alignment vertical="center"/>
    </xf>
    <xf numFmtId="167" fontId="0" fillId="0" borderId="23" xfId="51" applyNumberFormat="1" applyFill="1" applyBorder="1" applyAlignment="1" applyProtection="1">
      <alignment vertical="center"/>
      <protection locked="0"/>
    </xf>
    <xf numFmtId="167" fontId="0" fillId="0" borderId="23" xfId="51" applyNumberFormat="1" applyFill="1" applyBorder="1" applyAlignment="1" applyProtection="1">
      <alignment horizontal="right" vertical="center"/>
      <protection locked="0"/>
    </xf>
    <xf numFmtId="49" fontId="8" fillId="33" borderId="11" xfId="0" applyNumberFormat="1" applyFont="1" applyFill="1" applyBorder="1" applyAlignment="1">
      <alignment vertical="center"/>
    </xf>
    <xf numFmtId="49" fontId="8" fillId="0" borderId="17" xfId="0" applyNumberFormat="1" applyFont="1" applyFill="1" applyBorder="1" applyAlignment="1">
      <alignment vertical="center" wrapText="1"/>
    </xf>
    <xf numFmtId="0" fontId="8" fillId="0" borderId="17" xfId="0" applyFont="1" applyBorder="1" applyAlignment="1">
      <alignment horizontal="justify" vertical="center"/>
    </xf>
    <xf numFmtId="0" fontId="8" fillId="0" borderId="17" xfId="0" applyFont="1" applyBorder="1" applyAlignment="1">
      <alignment vertical="center"/>
    </xf>
    <xf numFmtId="0" fontId="8" fillId="33" borderId="18" xfId="0" applyNumberFormat="1" applyFont="1" applyFill="1" applyBorder="1" applyAlignment="1">
      <alignment vertical="center"/>
    </xf>
    <xf numFmtId="0" fontId="8" fillId="33" borderId="15" xfId="0" applyNumberFormat="1" applyFont="1" applyFill="1" applyBorder="1" applyAlignment="1">
      <alignment horizontal="center" vertical="center"/>
    </xf>
    <xf numFmtId="0" fontId="8" fillId="33" borderId="16" xfId="0" applyNumberFormat="1" applyFont="1" applyFill="1" applyBorder="1" applyAlignment="1">
      <alignment horizontal="center" vertical="center"/>
    </xf>
    <xf numFmtId="0" fontId="8" fillId="33" borderId="0" xfId="0" applyNumberFormat="1" applyFont="1" applyFill="1" applyBorder="1" applyAlignment="1">
      <alignment horizontal="center" vertical="center"/>
    </xf>
    <xf numFmtId="0" fontId="8" fillId="33" borderId="19" xfId="0" applyNumberFormat="1" applyFont="1" applyFill="1" applyBorder="1" applyAlignment="1">
      <alignment horizontal="center" vertical="center"/>
    </xf>
    <xf numFmtId="0" fontId="8" fillId="33" borderId="20" xfId="0" applyNumberFormat="1" applyFont="1" applyFill="1" applyBorder="1" applyAlignment="1">
      <alignment horizontal="center" vertical="center"/>
    </xf>
    <xf numFmtId="0" fontId="8" fillId="33" borderId="24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>
      <alignment horizontal="center" vertical="center"/>
    </xf>
    <xf numFmtId="0" fontId="8" fillId="33" borderId="22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vertical="center" wrapText="1"/>
    </xf>
    <xf numFmtId="10" fontId="0" fillId="0" borderId="19" xfId="49" applyNumberFormat="1" applyFill="1" applyBorder="1" applyAlignment="1" applyProtection="1">
      <alignment horizontal="right" vertical="center"/>
      <protection/>
    </xf>
    <xf numFmtId="167" fontId="0" fillId="0" borderId="20" xfId="51" applyNumberForma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>
      <alignment vertical="center"/>
    </xf>
    <xf numFmtId="167" fontId="0" fillId="0" borderId="20" xfId="51" applyNumberFormat="1" applyFill="1" applyBorder="1" applyAlignment="1" applyProtection="1">
      <alignment horizontal="right" vertical="center"/>
      <protection locked="0"/>
    </xf>
    <xf numFmtId="0" fontId="8" fillId="0" borderId="11" xfId="0" applyNumberFormat="1" applyFont="1" applyFill="1" applyBorder="1" applyAlignment="1">
      <alignment vertical="center"/>
    </xf>
    <xf numFmtId="167" fontId="0" fillId="0" borderId="17" xfId="51" applyNumberFormat="1" applyFill="1" applyBorder="1" applyAlignment="1" applyProtection="1">
      <alignment horizontal="right" vertical="center"/>
      <protection/>
    </xf>
    <xf numFmtId="10" fontId="0" fillId="0" borderId="17" xfId="49" applyNumberFormat="1" applyFill="1" applyBorder="1" applyAlignment="1" applyProtection="1">
      <alignment horizontal="right" vertical="center"/>
      <protection/>
    </xf>
    <xf numFmtId="167" fontId="0" fillId="0" borderId="16" xfId="51" applyNumberFormat="1" applyFill="1" applyBorder="1" applyAlignment="1" applyProtection="1">
      <alignment horizontal="right" vertical="center"/>
      <protection/>
    </xf>
    <xf numFmtId="10" fontId="0" fillId="0" borderId="16" xfId="49" applyNumberFormat="1" applyFill="1" applyBorder="1" applyAlignment="1" applyProtection="1">
      <alignment horizontal="right" vertical="center"/>
      <protection/>
    </xf>
    <xf numFmtId="10" fontId="0" fillId="0" borderId="20" xfId="49" applyNumberFormat="1" applyFill="1" applyBorder="1" applyAlignment="1" applyProtection="1">
      <alignment horizontal="right" vertical="center"/>
      <protection/>
    </xf>
    <xf numFmtId="49" fontId="8" fillId="0" borderId="13" xfId="0" applyNumberFormat="1" applyFont="1" applyFill="1" applyBorder="1" applyAlignment="1">
      <alignment vertical="center"/>
    </xf>
    <xf numFmtId="167" fontId="0" fillId="0" borderId="22" xfId="51" applyNumberFormat="1" applyFill="1" applyBorder="1" applyAlignment="1" applyProtection="1">
      <alignment horizontal="right" vertical="center"/>
      <protection locked="0"/>
    </xf>
    <xf numFmtId="0" fontId="8" fillId="0" borderId="24" xfId="0" applyNumberFormat="1" applyFont="1" applyFill="1" applyBorder="1" applyAlignment="1">
      <alignment vertical="center"/>
    </xf>
    <xf numFmtId="167" fontId="0" fillId="0" borderId="22" xfId="51" applyNumberFormat="1" applyFill="1" applyBorder="1" applyAlignment="1" applyProtection="1">
      <alignment horizontal="right" vertical="center"/>
      <protection/>
    </xf>
    <xf numFmtId="167" fontId="0" fillId="0" borderId="17" xfId="51" applyNumberFormat="1" applyFill="1" applyBorder="1" applyAlignment="1" applyProtection="1">
      <alignment horizontal="right" vertical="center"/>
      <protection locked="0"/>
    </xf>
    <xf numFmtId="10" fontId="0" fillId="0" borderId="23" xfId="49" applyNumberFormat="1" applyFill="1" applyBorder="1" applyAlignment="1" applyProtection="1">
      <alignment horizontal="right" vertical="center"/>
      <protection/>
    </xf>
    <xf numFmtId="10" fontId="0" fillId="0" borderId="22" xfId="49" applyNumberFormat="1" applyFill="1" applyBorder="1" applyAlignment="1" applyProtection="1">
      <alignment horizontal="right" vertical="center"/>
      <protection/>
    </xf>
    <xf numFmtId="0" fontId="8" fillId="0" borderId="18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Fill="1" applyAlignment="1" applyProtection="1">
      <alignment vertical="center"/>
      <protection locked="0"/>
    </xf>
    <xf numFmtId="0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 horizontal="center"/>
    </xf>
    <xf numFmtId="49" fontId="8" fillId="0" borderId="0" xfId="0" applyNumberFormat="1" applyFont="1" applyFill="1" applyAlignment="1">
      <alignment/>
    </xf>
    <xf numFmtId="0" fontId="8" fillId="0" borderId="0" xfId="0" applyFont="1" applyFill="1" applyBorder="1" applyAlignment="1">
      <alignment/>
    </xf>
    <xf numFmtId="164" fontId="8" fillId="0" borderId="0" xfId="0" applyNumberFormat="1" applyFont="1" applyFill="1" applyAlignment="1">
      <alignment/>
    </xf>
    <xf numFmtId="0" fontId="8" fillId="0" borderId="0" xfId="0" applyFont="1" applyFill="1" applyAlignment="1">
      <alignment horizontal="right"/>
    </xf>
    <xf numFmtId="165" fontId="8" fillId="0" borderId="0" xfId="0" applyNumberFormat="1" applyFont="1" applyFill="1" applyAlignment="1">
      <alignment horizontal="right"/>
    </xf>
    <xf numFmtId="0" fontId="8" fillId="33" borderId="14" xfId="0" applyFont="1" applyFill="1" applyBorder="1" applyAlignment="1">
      <alignment/>
    </xf>
    <xf numFmtId="0" fontId="8" fillId="33" borderId="15" xfId="0" applyFont="1" applyFill="1" applyBorder="1" applyAlignment="1">
      <alignment horizontal="center" vertical="center"/>
    </xf>
    <xf numFmtId="0" fontId="8" fillId="33" borderId="16" xfId="0" applyNumberFormat="1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NumberFormat="1" applyFont="1" applyFill="1" applyBorder="1" applyAlignment="1">
      <alignment horizontal="center"/>
    </xf>
    <xf numFmtId="0" fontId="8" fillId="33" borderId="13" xfId="0" applyFont="1" applyFill="1" applyBorder="1" applyAlignment="1">
      <alignment/>
    </xf>
    <xf numFmtId="0" fontId="8" fillId="33" borderId="21" xfId="0" applyFont="1" applyFill="1" applyBorder="1" applyAlignment="1">
      <alignment/>
    </xf>
    <xf numFmtId="0" fontId="8" fillId="33" borderId="21" xfId="0" applyFont="1" applyFill="1" applyBorder="1" applyAlignment="1">
      <alignment horizontal="center"/>
    </xf>
    <xf numFmtId="0" fontId="8" fillId="33" borderId="22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12" xfId="0" applyFont="1" applyFill="1" applyBorder="1" applyAlignment="1">
      <alignment/>
    </xf>
    <xf numFmtId="166" fontId="0" fillId="0" borderId="19" xfId="51" applyFill="1" applyBorder="1" applyAlignment="1" applyProtection="1">
      <alignment horizontal="right"/>
      <protection/>
    </xf>
    <xf numFmtId="10" fontId="0" fillId="0" borderId="19" xfId="49" applyNumberFormat="1" applyFill="1" applyBorder="1" applyAlignment="1" applyProtection="1">
      <alignment horizontal="right"/>
      <protection/>
    </xf>
    <xf numFmtId="0" fontId="8" fillId="0" borderId="12" xfId="0" applyFont="1" applyFill="1" applyBorder="1" applyAlignment="1">
      <alignment/>
    </xf>
    <xf numFmtId="166" fontId="0" fillId="0" borderId="19" xfId="51" applyFill="1" applyBorder="1" applyAlignment="1" applyProtection="1">
      <alignment horizontal="right"/>
      <protection locked="0"/>
    </xf>
    <xf numFmtId="0" fontId="8" fillId="33" borderId="10" xfId="0" applyFont="1" applyFill="1" applyBorder="1" applyAlignment="1">
      <alignment vertical="center"/>
    </xf>
    <xf numFmtId="166" fontId="0" fillId="33" borderId="23" xfId="51" applyFill="1" applyBorder="1" applyAlignment="1" applyProtection="1">
      <alignment horizontal="right"/>
      <protection/>
    </xf>
    <xf numFmtId="10" fontId="0" fillId="33" borderId="23" xfId="49" applyNumberFormat="1" applyFill="1" applyBorder="1" applyAlignment="1" applyProtection="1">
      <alignment horizontal="right"/>
      <protection/>
    </xf>
    <xf numFmtId="0" fontId="8" fillId="0" borderId="18" xfId="0" applyNumberFormat="1" applyFont="1" applyFill="1" applyBorder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10" fillId="33" borderId="14" xfId="0" applyFont="1" applyFill="1" applyBorder="1" applyAlignment="1">
      <alignment/>
    </xf>
    <xf numFmtId="49" fontId="10" fillId="33" borderId="16" xfId="0" applyNumberFormat="1" applyFont="1" applyFill="1" applyBorder="1" applyAlignment="1">
      <alignment horizontal="center"/>
    </xf>
    <xf numFmtId="0" fontId="10" fillId="33" borderId="16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49" fontId="10" fillId="33" borderId="20" xfId="0" applyNumberFormat="1" applyFont="1" applyFill="1" applyBorder="1" applyAlignment="1">
      <alignment horizontal="center"/>
    </xf>
    <xf numFmtId="0" fontId="10" fillId="33" borderId="20" xfId="0" applyFont="1" applyFill="1" applyBorder="1" applyAlignment="1">
      <alignment horizontal="center"/>
    </xf>
    <xf numFmtId="0" fontId="10" fillId="33" borderId="13" xfId="0" applyFont="1" applyFill="1" applyBorder="1" applyAlignment="1">
      <alignment/>
    </xf>
    <xf numFmtId="49" fontId="10" fillId="33" borderId="22" xfId="0" applyNumberFormat="1" applyFont="1" applyFill="1" applyBorder="1" applyAlignment="1">
      <alignment horizontal="center"/>
    </xf>
    <xf numFmtId="0" fontId="10" fillId="33" borderId="22" xfId="0" applyFont="1" applyFill="1" applyBorder="1" applyAlignment="1" applyProtection="1">
      <alignment horizontal="center"/>
      <protection locked="0"/>
    </xf>
    <xf numFmtId="49" fontId="10" fillId="0" borderId="0" xfId="0" applyNumberFormat="1" applyFont="1" applyFill="1" applyBorder="1" applyAlignment="1">
      <alignment/>
    </xf>
    <xf numFmtId="4" fontId="8" fillId="0" borderId="16" xfId="51" applyNumberFormat="1" applyFont="1" applyFill="1" applyBorder="1" applyAlignment="1" applyProtection="1">
      <alignment/>
      <protection/>
    </xf>
    <xf numFmtId="0" fontId="10" fillId="0" borderId="0" xfId="0" applyFont="1" applyFill="1" applyAlignment="1">
      <alignment/>
    </xf>
    <xf numFmtId="49" fontId="8" fillId="0" borderId="12" xfId="0" applyNumberFormat="1" applyFont="1" applyFill="1" applyBorder="1" applyAlignment="1">
      <alignment/>
    </xf>
    <xf numFmtId="4" fontId="8" fillId="0" borderId="20" xfId="0" applyNumberFormat="1" applyFont="1" applyFill="1" applyBorder="1" applyAlignment="1" applyProtection="1">
      <alignment/>
      <protection locked="0"/>
    </xf>
    <xf numFmtId="49" fontId="10" fillId="0" borderId="12" xfId="0" applyNumberFormat="1" applyFont="1" applyFill="1" applyBorder="1" applyAlignment="1">
      <alignment horizontal="left"/>
    </xf>
    <xf numFmtId="4" fontId="8" fillId="0" borderId="20" xfId="51" applyNumberFormat="1" applyFont="1" applyFill="1" applyBorder="1" applyAlignment="1" applyProtection="1">
      <alignment/>
      <protection/>
    </xf>
    <xf numFmtId="49" fontId="8" fillId="0" borderId="13" xfId="0" applyNumberFormat="1" applyFont="1" applyFill="1" applyBorder="1" applyAlignment="1">
      <alignment/>
    </xf>
    <xf numFmtId="4" fontId="8" fillId="0" borderId="22" xfId="0" applyNumberFormat="1" applyFont="1" applyFill="1" applyBorder="1" applyAlignment="1" applyProtection="1">
      <alignment/>
      <protection locked="0"/>
    </xf>
    <xf numFmtId="49" fontId="10" fillId="33" borderId="11" xfId="0" applyNumberFormat="1" applyFont="1" applyFill="1" applyBorder="1" applyAlignment="1">
      <alignment/>
    </xf>
    <xf numFmtId="4" fontId="8" fillId="33" borderId="17" xfId="51" applyNumberFormat="1" applyFont="1" applyFill="1" applyBorder="1" applyAlignment="1" applyProtection="1">
      <alignment/>
      <protection/>
    </xf>
    <xf numFmtId="4" fontId="8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8" fillId="33" borderId="14" xfId="0" applyFont="1" applyFill="1" applyBorder="1" applyAlignment="1">
      <alignment vertical="center"/>
    </xf>
    <xf numFmtId="0" fontId="8" fillId="33" borderId="17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vertical="center"/>
    </xf>
    <xf numFmtId="0" fontId="8" fillId="33" borderId="22" xfId="0" applyFont="1" applyFill="1" applyBorder="1" applyAlignment="1">
      <alignment vertical="center"/>
    </xf>
    <xf numFmtId="0" fontId="8" fillId="33" borderId="24" xfId="0" applyFont="1" applyFill="1" applyBorder="1" applyAlignment="1">
      <alignment vertical="center"/>
    </xf>
    <xf numFmtId="167" fontId="0" fillId="0" borderId="19" xfId="51" applyNumberFormat="1" applyFill="1" applyBorder="1" applyAlignment="1" applyProtection="1">
      <alignment vertical="center" wrapText="1"/>
      <protection/>
    </xf>
    <xf numFmtId="0" fontId="8" fillId="0" borderId="24" xfId="0" applyFont="1" applyFill="1" applyBorder="1" applyAlignment="1">
      <alignment vertical="center"/>
    </xf>
    <xf numFmtId="167" fontId="0" fillId="0" borderId="21" xfId="51" applyNumberFormat="1" applyFill="1" applyBorder="1" applyAlignment="1" applyProtection="1">
      <alignment vertical="center"/>
      <protection locked="0"/>
    </xf>
    <xf numFmtId="0" fontId="8" fillId="33" borderId="11" xfId="0" applyNumberFormat="1" applyFont="1" applyFill="1" applyBorder="1" applyAlignment="1">
      <alignment vertical="center"/>
    </xf>
    <xf numFmtId="167" fontId="0" fillId="33" borderId="23" xfId="51" applyNumberFormat="1" applyFill="1" applyBorder="1" applyAlignment="1" applyProtection="1">
      <alignment vertical="center"/>
      <protection/>
    </xf>
    <xf numFmtId="37" fontId="8" fillId="33" borderId="14" xfId="0" applyNumberFormat="1" applyFont="1" applyFill="1" applyBorder="1" applyAlignment="1">
      <alignment horizontal="center" vertical="center"/>
    </xf>
    <xf numFmtId="37" fontId="8" fillId="33" borderId="15" xfId="0" applyNumberFormat="1" applyFont="1" applyFill="1" applyBorder="1" applyAlignment="1">
      <alignment horizontal="center" vertical="center"/>
    </xf>
    <xf numFmtId="37" fontId="12" fillId="33" borderId="12" xfId="0" applyNumberFormat="1" applyFont="1" applyFill="1" applyBorder="1" applyAlignment="1">
      <alignment horizontal="center" vertical="center"/>
    </xf>
    <xf numFmtId="37" fontId="8" fillId="33" borderId="13" xfId="0" applyNumberFormat="1" applyFont="1" applyFill="1" applyBorder="1" applyAlignment="1">
      <alignment horizontal="center" vertical="center"/>
    </xf>
    <xf numFmtId="37" fontId="8" fillId="33" borderId="21" xfId="0" applyNumberFormat="1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37" fontId="8" fillId="0" borderId="0" xfId="0" applyNumberFormat="1" applyFont="1" applyFill="1" applyBorder="1" applyAlignment="1">
      <alignment horizontal="left" vertical="center"/>
    </xf>
    <xf numFmtId="167" fontId="8" fillId="0" borderId="19" xfId="0" applyNumberFormat="1" applyFont="1" applyFill="1" applyBorder="1" applyAlignment="1">
      <alignment horizontal="right" vertical="center"/>
    </xf>
    <xf numFmtId="167" fontId="8" fillId="0" borderId="19" xfId="0" applyNumberFormat="1" applyFont="1" applyFill="1" applyBorder="1" applyAlignment="1" applyProtection="1">
      <alignment horizontal="right" vertical="center"/>
      <protection locked="0"/>
    </xf>
    <xf numFmtId="37" fontId="8" fillId="0" borderId="13" xfId="0" applyNumberFormat="1" applyFont="1" applyFill="1" applyBorder="1" applyAlignment="1">
      <alignment horizontal="left" vertical="center"/>
    </xf>
    <xf numFmtId="167" fontId="8" fillId="0" borderId="13" xfId="0" applyNumberFormat="1" applyFont="1" applyFill="1" applyBorder="1" applyAlignment="1" applyProtection="1">
      <alignment horizontal="right" vertical="center"/>
      <protection locked="0"/>
    </xf>
    <xf numFmtId="167" fontId="8" fillId="33" borderId="23" xfId="0" applyNumberFormat="1" applyFont="1" applyFill="1" applyBorder="1" applyAlignment="1">
      <alignment horizontal="right" vertical="center"/>
    </xf>
    <xf numFmtId="37" fontId="10" fillId="0" borderId="11" xfId="0" applyNumberFormat="1" applyFont="1" applyFill="1" applyBorder="1" applyAlignment="1">
      <alignment vertical="center"/>
    </xf>
    <xf numFmtId="49" fontId="8" fillId="33" borderId="10" xfId="0" applyNumberFormat="1" applyFont="1" applyFill="1" applyBorder="1" applyAlignment="1">
      <alignment horizontal="justify" vertical="center"/>
    </xf>
    <xf numFmtId="167" fontId="8" fillId="33" borderId="23" xfId="0" applyNumberFormat="1" applyFont="1" applyFill="1" applyBorder="1" applyAlignment="1">
      <alignment vertical="center"/>
    </xf>
    <xf numFmtId="37" fontId="8" fillId="0" borderId="0" xfId="0" applyNumberFormat="1" applyFont="1" applyFill="1" applyBorder="1" applyAlignment="1">
      <alignment vertical="center"/>
    </xf>
    <xf numFmtId="0" fontId="8" fillId="33" borderId="22" xfId="0" applyFont="1" applyFill="1" applyBorder="1" applyAlignment="1">
      <alignment vertical="center" wrapText="1"/>
    </xf>
    <xf numFmtId="0" fontId="8" fillId="33" borderId="2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justify" vertical="center" wrapText="1"/>
    </xf>
    <xf numFmtId="168" fontId="8" fillId="0" borderId="15" xfId="0" applyNumberFormat="1" applyFont="1" applyBorder="1" applyAlignment="1">
      <alignment horizontal="right" vertical="center" wrapText="1"/>
    </xf>
    <xf numFmtId="168" fontId="8" fillId="0" borderId="19" xfId="0" applyNumberFormat="1" applyFont="1" applyBorder="1" applyAlignment="1">
      <alignment horizontal="right" vertical="center" wrapText="1"/>
    </xf>
    <xf numFmtId="168" fontId="8" fillId="0" borderId="19" xfId="0" applyNumberFormat="1" applyFont="1" applyBorder="1" applyAlignment="1" applyProtection="1">
      <alignment horizontal="right" vertical="center" wrapText="1"/>
      <protection locked="0"/>
    </xf>
    <xf numFmtId="0" fontId="8" fillId="0" borderId="24" xfId="0" applyFont="1" applyBorder="1" applyAlignment="1">
      <alignment horizontal="justify" vertical="center" wrapText="1"/>
    </xf>
    <xf numFmtId="168" fontId="8" fillId="0" borderId="21" xfId="0" applyNumberFormat="1" applyFont="1" applyBorder="1" applyAlignment="1" applyProtection="1">
      <alignment horizontal="right" vertical="center" wrapText="1"/>
      <protection locked="0"/>
    </xf>
    <xf numFmtId="0" fontId="8" fillId="0" borderId="13" xfId="0" applyFont="1" applyBorder="1" applyAlignment="1">
      <alignment horizontal="justify" vertical="center" wrapText="1"/>
    </xf>
    <xf numFmtId="37" fontId="8" fillId="0" borderId="0" xfId="0" applyNumberFormat="1" applyFont="1" applyFill="1" applyBorder="1" applyAlignment="1">
      <alignment vertical="center" wrapText="1"/>
    </xf>
    <xf numFmtId="4" fontId="8" fillId="0" borderId="19" xfId="0" applyNumberFormat="1" applyFont="1" applyFill="1" applyBorder="1" applyAlignment="1">
      <alignment vertical="center" wrapText="1"/>
    </xf>
    <xf numFmtId="4" fontId="8" fillId="0" borderId="19" xfId="0" applyNumberFormat="1" applyFont="1" applyFill="1" applyBorder="1" applyAlignment="1">
      <alignment horizontal="right" vertical="center" wrapText="1"/>
    </xf>
    <xf numFmtId="4" fontId="8" fillId="0" borderId="19" xfId="0" applyNumberFormat="1" applyFont="1" applyFill="1" applyBorder="1" applyAlignment="1">
      <alignment vertical="center"/>
    </xf>
    <xf numFmtId="4" fontId="8" fillId="0" borderId="19" xfId="0" applyNumberFormat="1" applyFont="1" applyFill="1" applyBorder="1" applyAlignment="1">
      <alignment horizontal="right" vertical="center"/>
    </xf>
    <xf numFmtId="4" fontId="8" fillId="0" borderId="19" xfId="0" applyNumberFormat="1" applyFont="1" applyFill="1" applyBorder="1" applyAlignment="1" applyProtection="1">
      <alignment vertical="center"/>
      <protection locked="0"/>
    </xf>
    <xf numFmtId="4" fontId="8" fillId="0" borderId="20" xfId="0" applyNumberFormat="1" applyFont="1" applyFill="1" applyBorder="1" applyAlignment="1" applyProtection="1">
      <alignment horizontal="right" vertical="center"/>
      <protection locked="0"/>
    </xf>
    <xf numFmtId="4" fontId="8" fillId="0" borderId="21" xfId="0" applyNumberFormat="1" applyFont="1" applyFill="1" applyBorder="1" applyAlignment="1" applyProtection="1">
      <alignment vertical="center"/>
      <protection locked="0"/>
    </xf>
    <xf numFmtId="0" fontId="8" fillId="0" borderId="13" xfId="0" applyFont="1" applyFill="1" applyBorder="1" applyAlignment="1">
      <alignment vertical="center" wrapText="1"/>
    </xf>
    <xf numFmtId="4" fontId="8" fillId="0" borderId="21" xfId="0" applyNumberFormat="1" applyFont="1" applyFill="1" applyBorder="1" applyAlignment="1">
      <alignment vertical="center"/>
    </xf>
    <xf numFmtId="0" fontId="8" fillId="33" borderId="2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/>
    </xf>
    <xf numFmtId="4" fontId="8" fillId="0" borderId="12" xfId="0" applyNumberFormat="1" applyFont="1" applyFill="1" applyBorder="1" applyAlignment="1">
      <alignment vertical="center"/>
    </xf>
    <xf numFmtId="4" fontId="8" fillId="0" borderId="12" xfId="0" applyNumberFormat="1" applyFont="1" applyFill="1" applyBorder="1" applyAlignment="1" applyProtection="1">
      <alignment vertical="center"/>
      <protection locked="0"/>
    </xf>
    <xf numFmtId="4" fontId="8" fillId="0" borderId="13" xfId="0" applyNumberFormat="1" applyFont="1" applyFill="1" applyBorder="1" applyAlignment="1" applyProtection="1">
      <alignment vertical="center"/>
      <protection locked="0"/>
    </xf>
    <xf numFmtId="4" fontId="8" fillId="0" borderId="13" xfId="0" applyNumberFormat="1" applyFont="1" applyFill="1" applyBorder="1" applyAlignment="1">
      <alignment vertical="center"/>
    </xf>
    <xf numFmtId="0" fontId="8" fillId="0" borderId="0" xfId="0" applyFont="1" applyFill="1" applyAlignment="1" applyProtection="1">
      <alignment vertical="center"/>
      <protection locked="0"/>
    </xf>
    <xf numFmtId="0" fontId="8" fillId="33" borderId="11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/>
    </xf>
    <xf numFmtId="0" fontId="8" fillId="0" borderId="0" xfId="0" applyNumberFormat="1" applyFont="1" applyFill="1" applyAlignment="1">
      <alignment/>
    </xf>
    <xf numFmtId="0" fontId="8" fillId="33" borderId="11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/>
    </xf>
    <xf numFmtId="0" fontId="8" fillId="33" borderId="18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8" fillId="33" borderId="24" xfId="0" applyNumberFormat="1" applyFont="1" applyFill="1" applyBorder="1" applyAlignment="1">
      <alignment horizontal="center" vertical="center"/>
    </xf>
    <xf numFmtId="0" fontId="8" fillId="33" borderId="13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1" xfId="0" applyFont="1" applyFill="1" applyBorder="1" applyAlignment="1">
      <alignment vertical="center"/>
    </xf>
    <xf numFmtId="0" fontId="8" fillId="0" borderId="11" xfId="0" applyNumberFormat="1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33" borderId="14" xfId="0" applyNumberFormat="1" applyFont="1" applyFill="1" applyBorder="1" applyAlignment="1">
      <alignment vertical="center"/>
    </xf>
    <xf numFmtId="0" fontId="12" fillId="33" borderId="12" xfId="0" applyNumberFormat="1" applyFont="1" applyFill="1" applyBorder="1" applyAlignment="1">
      <alignment horizontal="center" vertical="center"/>
    </xf>
    <xf numFmtId="0" fontId="8" fillId="33" borderId="13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>
      <alignment vertical="center"/>
    </xf>
    <xf numFmtId="49" fontId="8" fillId="33" borderId="21" xfId="0" applyNumberFormat="1" applyFont="1" applyFill="1" applyBorder="1" applyAlignment="1" applyProtection="1">
      <alignment horizontal="center" vertical="center"/>
      <protection locked="0"/>
    </xf>
    <xf numFmtId="49" fontId="8" fillId="33" borderId="2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2" xfId="0" applyNumberFormat="1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4" fontId="8" fillId="0" borderId="0" xfId="0" applyNumberFormat="1" applyFont="1" applyFill="1" applyBorder="1" applyAlignment="1" applyProtection="1">
      <alignment vertical="center"/>
      <protection locked="0"/>
    </xf>
    <xf numFmtId="4" fontId="8" fillId="0" borderId="20" xfId="0" applyNumberFormat="1" applyFont="1" applyFill="1" applyBorder="1" applyAlignment="1" applyProtection="1">
      <alignment vertical="center"/>
      <protection locked="0"/>
    </xf>
    <xf numFmtId="4" fontId="8" fillId="0" borderId="20" xfId="0" applyNumberFormat="1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8" fillId="33" borderId="10" xfId="0" applyNumberFormat="1" applyFont="1" applyFill="1" applyBorder="1" applyAlignment="1">
      <alignment vertical="center"/>
    </xf>
    <xf numFmtId="4" fontId="8" fillId="33" borderId="23" xfId="0" applyNumberFormat="1" applyFont="1" applyFill="1" applyBorder="1" applyAlignment="1">
      <alignment vertical="center"/>
    </xf>
    <xf numFmtId="4" fontId="8" fillId="33" borderId="17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4" fontId="8" fillId="0" borderId="20" xfId="0" applyNumberFormat="1" applyFont="1" applyFill="1" applyBorder="1" applyAlignment="1">
      <alignment vertical="center" wrapText="1"/>
    </xf>
    <xf numFmtId="4" fontId="8" fillId="0" borderId="19" xfId="0" applyNumberFormat="1" applyFont="1" applyFill="1" applyBorder="1" applyAlignment="1" applyProtection="1">
      <alignment vertical="center" wrapText="1"/>
      <protection locked="0"/>
    </xf>
    <xf numFmtId="4" fontId="8" fillId="0" borderId="20" xfId="0" applyNumberFormat="1" applyFont="1" applyFill="1" applyBorder="1" applyAlignment="1" applyProtection="1">
      <alignment vertical="center" wrapText="1"/>
      <protection locked="0"/>
    </xf>
    <xf numFmtId="0" fontId="10" fillId="0" borderId="11" xfId="0" applyNumberFormat="1" applyFont="1" applyFill="1" applyBorder="1" applyAlignment="1">
      <alignment vertical="center"/>
    </xf>
    <xf numFmtId="4" fontId="8" fillId="0" borderId="11" xfId="0" applyNumberFormat="1" applyFont="1" applyFill="1" applyBorder="1" applyAlignment="1">
      <alignment vertical="center"/>
    </xf>
    <xf numFmtId="37" fontId="8" fillId="33" borderId="17" xfId="0" applyNumberFormat="1" applyFont="1" applyFill="1" applyBorder="1" applyAlignment="1" applyProtection="1">
      <alignment horizontal="center" vertical="center"/>
      <protection locked="0"/>
    </xf>
    <xf numFmtId="0" fontId="8" fillId="33" borderId="17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8" fillId="0" borderId="24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8" fillId="33" borderId="16" xfId="0" applyFont="1" applyFill="1" applyBorder="1" applyAlignment="1">
      <alignment/>
    </xf>
    <xf numFmtId="0" fontId="8" fillId="33" borderId="12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8" fillId="33" borderId="19" xfId="0" applyFont="1" applyFill="1" applyBorder="1" applyAlignment="1">
      <alignment/>
    </xf>
    <xf numFmtId="0" fontId="8" fillId="33" borderId="20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0" fontId="8" fillId="33" borderId="20" xfId="0" applyFont="1" applyFill="1" applyBorder="1" applyAlignment="1">
      <alignment/>
    </xf>
    <xf numFmtId="0" fontId="8" fillId="33" borderId="19" xfId="0" applyFont="1" applyFill="1" applyBorder="1" applyAlignment="1" applyProtection="1">
      <alignment horizontal="center"/>
      <protection locked="0"/>
    </xf>
    <xf numFmtId="0" fontId="8" fillId="33" borderId="21" xfId="0" applyFont="1" applyFill="1" applyBorder="1" applyAlignment="1" applyProtection="1">
      <alignment horizontal="center"/>
      <protection locked="0"/>
    </xf>
    <xf numFmtId="0" fontId="8" fillId="33" borderId="22" xfId="0" applyFont="1" applyFill="1" applyBorder="1" applyAlignment="1">
      <alignment/>
    </xf>
    <xf numFmtId="49" fontId="8" fillId="0" borderId="0" xfId="0" applyNumberFormat="1" applyFont="1" applyFill="1" applyAlignment="1">
      <alignment wrapText="1"/>
    </xf>
    <xf numFmtId="39" fontId="8" fillId="0" borderId="19" xfId="0" applyNumberFormat="1" applyFont="1" applyFill="1" applyBorder="1" applyAlignment="1">
      <alignment/>
    </xf>
    <xf numFmtId="39" fontId="8" fillId="0" borderId="20" xfId="0" applyNumberFormat="1" applyFont="1" applyFill="1" applyBorder="1" applyAlignment="1">
      <alignment/>
    </xf>
    <xf numFmtId="39" fontId="8" fillId="0" borderId="19" xfId="0" applyNumberFormat="1" applyFont="1" applyFill="1" applyBorder="1" applyAlignment="1" applyProtection="1">
      <alignment/>
      <protection locked="0"/>
    </xf>
    <xf numFmtId="39" fontId="8" fillId="0" borderId="20" xfId="0" applyNumberFormat="1" applyFont="1" applyFill="1" applyBorder="1" applyAlignment="1" applyProtection="1">
      <alignment/>
      <protection locked="0"/>
    </xf>
    <xf numFmtId="49" fontId="8" fillId="33" borderId="11" xfId="0" applyNumberFormat="1" applyFont="1" applyFill="1" applyBorder="1" applyAlignment="1">
      <alignment/>
    </xf>
    <xf numFmtId="39" fontId="8" fillId="33" borderId="23" xfId="0" applyNumberFormat="1" applyFont="1" applyFill="1" applyBorder="1" applyAlignment="1">
      <alignment/>
    </xf>
    <xf numFmtId="39" fontId="8" fillId="33" borderId="17" xfId="0" applyNumberFormat="1" applyFont="1" applyFill="1" applyBorder="1" applyAlignment="1">
      <alignment/>
    </xf>
    <xf numFmtId="0" fontId="14" fillId="0" borderId="0" xfId="0" applyFont="1" applyFill="1" applyAlignment="1" applyProtection="1">
      <alignment horizontal="right"/>
      <protection locked="0"/>
    </xf>
    <xf numFmtId="0" fontId="0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10" fontId="8" fillId="0" borderId="0" xfId="0" applyNumberFormat="1" applyFont="1" applyFill="1" applyBorder="1" applyAlignment="1">
      <alignment vertical="center"/>
    </xf>
    <xf numFmtId="0" fontId="11" fillId="0" borderId="12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4" fontId="8" fillId="0" borderId="23" xfId="0" applyNumberFormat="1" applyFont="1" applyFill="1" applyBorder="1" applyAlignment="1">
      <alignment vertical="center"/>
    </xf>
    <xf numFmtId="10" fontId="8" fillId="0" borderId="25" xfId="0" applyNumberFormat="1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justify" vertical="center" wrapText="1"/>
    </xf>
    <xf numFmtId="0" fontId="11" fillId="0" borderId="12" xfId="0" applyFont="1" applyBorder="1" applyAlignment="1">
      <alignment horizontal="justify" vertical="center" wrapText="1"/>
    </xf>
    <xf numFmtId="4" fontId="8" fillId="0" borderId="10" xfId="0" applyNumberFormat="1" applyFont="1" applyFill="1" applyBorder="1" applyAlignment="1" applyProtection="1">
      <alignment horizontal="right" vertical="center" wrapText="1"/>
      <protection locked="0"/>
    </xf>
    <xf numFmtId="10" fontId="8" fillId="0" borderId="26" xfId="0" applyNumberFormat="1" applyFont="1" applyFill="1" applyBorder="1" applyAlignment="1">
      <alignment vertical="center"/>
    </xf>
    <xf numFmtId="0" fontId="8" fillId="33" borderId="12" xfId="0" applyFont="1" applyFill="1" applyBorder="1" applyAlignment="1">
      <alignment vertical="center"/>
    </xf>
    <xf numFmtId="0" fontId="8" fillId="0" borderId="14" xfId="0" applyFont="1" applyBorder="1" applyAlignment="1">
      <alignment horizontal="left" vertical="center" wrapText="1"/>
    </xf>
    <xf numFmtId="4" fontId="0" fillId="0" borderId="14" xfId="0" applyNumberFormat="1" applyFont="1" applyFill="1" applyBorder="1" applyAlignment="1">
      <alignment vertical="center"/>
    </xf>
    <xf numFmtId="4" fontId="0" fillId="0" borderId="12" xfId="0" applyNumberFormat="1" applyFont="1" applyFill="1" applyBorder="1" applyAlignment="1" applyProtection="1">
      <alignment vertical="center"/>
      <protection locked="0"/>
    </xf>
    <xf numFmtId="10" fontId="8" fillId="0" borderId="27" xfId="0" applyNumberFormat="1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vertical="center"/>
    </xf>
    <xf numFmtId="0" fontId="8" fillId="0" borderId="13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8" fillId="0" borderId="14" xfId="0" applyNumberFormat="1" applyFont="1" applyBorder="1" applyAlignment="1">
      <alignment horizontal="right" vertical="center" wrapText="1"/>
    </xf>
    <xf numFmtId="4" fontId="8" fillId="0" borderId="12" xfId="0" applyNumberFormat="1" applyFont="1" applyBorder="1" applyAlignment="1" applyProtection="1">
      <alignment horizontal="right" vertical="center" wrapText="1"/>
      <protection locked="0"/>
    </xf>
    <xf numFmtId="4" fontId="8" fillId="0" borderId="12" xfId="0" applyNumberFormat="1" applyFont="1" applyBorder="1" applyAlignment="1">
      <alignment horizontal="right" vertical="center" wrapText="1"/>
    </xf>
    <xf numFmtId="0" fontId="8" fillId="0" borderId="13" xfId="0" applyFont="1" applyBorder="1" applyAlignment="1">
      <alignment horizontal="left" vertical="center" wrapText="1"/>
    </xf>
    <xf numFmtId="4" fontId="8" fillId="0" borderId="28" xfId="0" applyNumberFormat="1" applyFont="1" applyBorder="1" applyAlignment="1">
      <alignment horizontal="right" vertical="center" wrapText="1"/>
    </xf>
    <xf numFmtId="0" fontId="8" fillId="0" borderId="24" xfId="0" applyFont="1" applyFill="1" applyBorder="1" applyAlignment="1">
      <alignment horizontal="center" vertical="center" wrapText="1"/>
    </xf>
    <xf numFmtId="4" fontId="8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22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24" xfId="0" applyNumberFormat="1" applyFont="1" applyFill="1" applyBorder="1" applyAlignment="1">
      <alignment horizontal="right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left" vertical="center" wrapText="1"/>
    </xf>
    <xf numFmtId="4" fontId="8" fillId="0" borderId="13" xfId="0" applyNumberFormat="1" applyFont="1" applyFill="1" applyBorder="1" applyAlignment="1">
      <alignment horizontal="right" vertical="center" wrapText="1"/>
    </xf>
    <xf numFmtId="4" fontId="8" fillId="0" borderId="15" xfId="0" applyNumberFormat="1" applyFont="1" applyFill="1" applyBorder="1" applyAlignment="1">
      <alignment horizontal="right" vertical="center" wrapText="1"/>
    </xf>
    <xf numFmtId="4" fontId="8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10" xfId="0" applyNumberFormat="1" applyFont="1" applyFill="1" applyBorder="1" applyAlignment="1">
      <alignment horizontal="right" vertical="center" wrapText="1"/>
    </xf>
    <xf numFmtId="4" fontId="8" fillId="0" borderId="19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left" vertical="center" wrapText="1"/>
    </xf>
    <xf numFmtId="10" fontId="8" fillId="0" borderId="29" xfId="0" applyNumberFormat="1" applyFont="1" applyFill="1" applyBorder="1" applyAlignment="1">
      <alignment vertical="center"/>
    </xf>
    <xf numFmtId="49" fontId="8" fillId="0" borderId="18" xfId="0" applyNumberFormat="1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33" borderId="2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vertical="center"/>
    </xf>
    <xf numFmtId="4" fontId="8" fillId="0" borderId="18" xfId="0" applyNumberFormat="1" applyFont="1" applyFill="1" applyBorder="1" applyAlignment="1" applyProtection="1">
      <alignment vertical="center"/>
      <protection locked="0"/>
    </xf>
    <xf numFmtId="4" fontId="8" fillId="0" borderId="16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/>
    </xf>
    <xf numFmtId="4" fontId="8" fillId="0" borderId="22" xfId="0" applyNumberFormat="1" applyFont="1" applyFill="1" applyBorder="1" applyAlignment="1" applyProtection="1">
      <alignment vertical="center"/>
      <protection locked="0"/>
    </xf>
    <xf numFmtId="0" fontId="9" fillId="0" borderId="0" xfId="0" applyFont="1" applyBorder="1" applyAlignment="1">
      <alignment horizontal="left" vertical="center" wrapText="1"/>
    </xf>
    <xf numFmtId="4" fontId="8" fillId="0" borderId="30" xfId="0" applyNumberFormat="1" applyFont="1" applyFill="1" applyBorder="1" applyAlignment="1">
      <alignment horizontal="right" vertical="center"/>
    </xf>
    <xf numFmtId="10" fontId="8" fillId="0" borderId="29" xfId="0" applyNumberFormat="1" applyFont="1" applyFill="1" applyBorder="1" applyAlignment="1">
      <alignment horizontal="center" vertical="center"/>
    </xf>
    <xf numFmtId="4" fontId="8" fillId="0" borderId="12" xfId="0" applyNumberFormat="1" applyFont="1" applyFill="1" applyBorder="1" applyAlignment="1" applyProtection="1">
      <alignment horizontal="right" vertical="center"/>
      <protection locked="0"/>
    </xf>
    <xf numFmtId="4" fontId="8" fillId="0" borderId="30" xfId="0" applyNumberFormat="1" applyFont="1" applyFill="1" applyBorder="1" applyAlignment="1" applyProtection="1">
      <alignment horizontal="right" vertical="center"/>
      <protection locked="0"/>
    </xf>
    <xf numFmtId="4" fontId="0" fillId="0" borderId="0" xfId="0" applyNumberFormat="1" applyAlignment="1">
      <alignment horizontal="right" vertical="center"/>
    </xf>
    <xf numFmtId="4" fontId="0" fillId="0" borderId="30" xfId="0" applyNumberFormat="1" applyBorder="1" applyAlignment="1">
      <alignment horizontal="right" vertical="center"/>
    </xf>
    <xf numFmtId="4" fontId="0" fillId="0" borderId="0" xfId="0" applyNumberFormat="1" applyAlignment="1" applyProtection="1">
      <alignment horizontal="right" vertical="center"/>
      <protection locked="0"/>
    </xf>
    <xf numFmtId="4" fontId="0" fillId="0" borderId="30" xfId="0" applyNumberFormat="1" applyBorder="1" applyAlignment="1" applyProtection="1">
      <alignment horizontal="right" vertical="center"/>
      <protection locked="0"/>
    </xf>
    <xf numFmtId="10" fontId="8" fillId="0" borderId="31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8" fillId="0" borderId="32" xfId="0" applyFont="1" applyBorder="1" applyAlignment="1">
      <alignment horizontal="left" vertical="center" wrapText="1"/>
    </xf>
    <xf numFmtId="165" fontId="8" fillId="0" borderId="32" xfId="0" applyNumberFormat="1" applyFont="1" applyBorder="1" applyAlignment="1">
      <alignment horizontal="right" vertical="center" wrapText="1"/>
    </xf>
    <xf numFmtId="0" fontId="8" fillId="33" borderId="33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12" fillId="33" borderId="33" xfId="0" applyFont="1" applyFill="1" applyBorder="1" applyAlignment="1">
      <alignment horizontal="center" vertical="center" wrapText="1"/>
    </xf>
    <xf numFmtId="0" fontId="0" fillId="33" borderId="34" xfId="0" applyFont="1" applyFill="1" applyBorder="1" applyAlignment="1">
      <alignment vertical="center" wrapText="1"/>
    </xf>
    <xf numFmtId="0" fontId="8" fillId="33" borderId="32" xfId="0" applyFont="1" applyFill="1" applyBorder="1" applyAlignment="1">
      <alignment horizontal="center" vertical="center" wrapText="1"/>
    </xf>
    <xf numFmtId="0" fontId="8" fillId="0" borderId="34" xfId="0" applyFont="1" applyBorder="1" applyAlignment="1">
      <alignment horizontal="left" vertical="center" wrapText="1"/>
    </xf>
    <xf numFmtId="4" fontId="8" fillId="0" borderId="35" xfId="0" applyNumberFormat="1" applyFont="1" applyBorder="1" applyAlignment="1">
      <alignment horizontal="right" vertical="center" wrapText="1"/>
    </xf>
    <xf numFmtId="0" fontId="8" fillId="33" borderId="36" xfId="0" applyFont="1" applyFill="1" applyBorder="1" applyAlignment="1">
      <alignment horizontal="center" vertical="center" wrapText="1"/>
    </xf>
    <xf numFmtId="4" fontId="8" fillId="0" borderId="32" xfId="0" applyNumberFormat="1" applyFont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165" fontId="2" fillId="0" borderId="24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/>
    </xf>
    <xf numFmtId="0" fontId="2" fillId="0" borderId="14" xfId="0" applyFont="1" applyFill="1" applyBorder="1" applyAlignment="1" applyProtection="1">
      <alignment horizontal="center" vertical="center"/>
      <protection/>
    </xf>
    <xf numFmtId="4" fontId="2" fillId="0" borderId="15" xfId="0" applyNumberFormat="1" applyFont="1" applyFill="1" applyBorder="1" applyAlignment="1" applyProtection="1">
      <alignment horizontal="right" vertical="center"/>
      <protection locked="0"/>
    </xf>
    <xf numFmtId="4" fontId="2" fillId="0" borderId="15" xfId="0" applyNumberFormat="1" applyFont="1" applyFill="1" applyBorder="1" applyAlignment="1" applyProtection="1">
      <alignment horizontal="right" vertical="center"/>
      <protection/>
    </xf>
    <xf numFmtId="4" fontId="2" fillId="0" borderId="16" xfId="0" applyNumberFormat="1" applyFont="1" applyFill="1" applyBorder="1" applyAlignment="1" applyProtection="1">
      <alignment horizontal="right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/>
    </xf>
    <xf numFmtId="4" fontId="2" fillId="0" borderId="19" xfId="0" applyNumberFormat="1" applyFont="1" applyFill="1" applyBorder="1" applyAlignment="1" applyProtection="1">
      <alignment horizontal="right" vertical="center"/>
      <protection locked="0"/>
    </xf>
    <xf numFmtId="4" fontId="2" fillId="0" borderId="19" xfId="0" applyNumberFormat="1" applyFont="1" applyFill="1" applyBorder="1" applyAlignment="1" applyProtection="1">
      <alignment horizontal="right" vertical="center"/>
      <protection/>
    </xf>
    <xf numFmtId="4" fontId="2" fillId="0" borderId="20" xfId="0" applyNumberFormat="1" applyFont="1" applyFill="1" applyBorder="1" applyAlignment="1" applyProtection="1">
      <alignment horizontal="right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4" fontId="2" fillId="0" borderId="21" xfId="0" applyNumberFormat="1" applyFont="1" applyFill="1" applyBorder="1" applyAlignment="1" applyProtection="1">
      <alignment horizontal="right" vertical="center"/>
      <protection locked="0"/>
    </xf>
    <xf numFmtId="0" fontId="2" fillId="0" borderId="18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>
      <alignment vertical="center"/>
    </xf>
    <xf numFmtId="165" fontId="2" fillId="0" borderId="0" xfId="0" applyNumberFormat="1" applyFont="1" applyFill="1" applyAlignment="1">
      <alignment horizontal="right" vertical="center"/>
    </xf>
    <xf numFmtId="0" fontId="2" fillId="0" borderId="22" xfId="0" applyFont="1" applyFill="1" applyBorder="1" applyAlignment="1">
      <alignment horizontal="center" vertical="center"/>
    </xf>
    <xf numFmtId="4" fontId="2" fillId="0" borderId="19" xfId="0" applyNumberFormat="1" applyFont="1" applyFill="1" applyBorder="1" applyAlignment="1">
      <alignment horizontal="right" vertical="center"/>
    </xf>
    <xf numFmtId="4" fontId="2" fillId="0" borderId="20" xfId="0" applyNumberFormat="1" applyFont="1" applyFill="1" applyBorder="1" applyAlignment="1">
      <alignment horizontal="right" vertical="center"/>
    </xf>
    <xf numFmtId="4" fontId="2" fillId="0" borderId="20" xfId="0" applyNumberFormat="1" applyFont="1" applyFill="1" applyBorder="1" applyAlignment="1" applyProtection="1">
      <alignment vertical="center"/>
      <protection locked="0"/>
    </xf>
    <xf numFmtId="4" fontId="2" fillId="0" borderId="20" xfId="0" applyNumberFormat="1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4" fontId="2" fillId="0" borderId="22" xfId="0" applyNumberFormat="1" applyFont="1" applyFill="1" applyBorder="1" applyAlignment="1" applyProtection="1">
      <alignment vertical="center"/>
      <protection locked="0"/>
    </xf>
    <xf numFmtId="4" fontId="2" fillId="0" borderId="22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indent="1"/>
    </xf>
    <xf numFmtId="37" fontId="2" fillId="0" borderId="0" xfId="0" applyNumberFormat="1" applyFont="1" applyFill="1" applyBorder="1" applyAlignment="1">
      <alignment horizontal="center" vertical="center"/>
    </xf>
    <xf numFmtId="37" fontId="2" fillId="0" borderId="16" xfId="0" applyNumberFormat="1" applyFont="1" applyFill="1" applyBorder="1" applyAlignment="1">
      <alignment horizontal="center" vertical="center"/>
    </xf>
    <xf numFmtId="37" fontId="2" fillId="0" borderId="15" xfId="0" applyNumberFormat="1" applyFont="1" applyFill="1" applyBorder="1" applyAlignment="1">
      <alignment horizontal="center" vertical="center"/>
    </xf>
    <xf numFmtId="37" fontId="2" fillId="0" borderId="21" xfId="0" applyNumberFormat="1" applyFont="1" applyFill="1" applyBorder="1" applyAlignment="1">
      <alignment horizontal="center" vertical="center"/>
    </xf>
    <xf numFmtId="37" fontId="2" fillId="0" borderId="20" xfId="0" applyNumberFormat="1" applyFont="1" applyFill="1" applyBorder="1" applyAlignment="1">
      <alignment horizontal="center" vertical="center"/>
    </xf>
    <xf numFmtId="37" fontId="2" fillId="0" borderId="19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vertical="center"/>
    </xf>
    <xf numFmtId="4" fontId="2" fillId="0" borderId="20" xfId="0" applyNumberFormat="1" applyFont="1" applyFill="1" applyBorder="1" applyAlignment="1" applyProtection="1">
      <alignment horizontal="right" vertical="center"/>
      <protection locked="0"/>
    </xf>
    <xf numFmtId="49" fontId="2" fillId="0" borderId="11" xfId="0" applyNumberFormat="1" applyFont="1" applyFill="1" applyBorder="1" applyAlignment="1">
      <alignment horizontal="left" vertical="center" indent="1"/>
    </xf>
    <xf numFmtId="37" fontId="2" fillId="0" borderId="18" xfId="0" applyNumberFormat="1" applyFont="1" applyFill="1" applyBorder="1" applyAlignment="1">
      <alignment vertical="center"/>
    </xf>
    <xf numFmtId="37" fontId="2" fillId="0" borderId="11" xfId="0" applyNumberFormat="1" applyFont="1" applyFill="1" applyBorder="1" applyAlignment="1">
      <alignment vertical="center"/>
    </xf>
    <xf numFmtId="37" fontId="2" fillId="0" borderId="2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vertical="center"/>
    </xf>
    <xf numFmtId="4" fontId="2" fillId="0" borderId="23" xfId="0" applyNumberFormat="1" applyFont="1" applyFill="1" applyBorder="1" applyAlignment="1" applyProtection="1">
      <alignment horizontal="right" vertical="center"/>
      <protection locked="0"/>
    </xf>
    <xf numFmtId="4" fontId="2" fillId="0" borderId="11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justify" vertical="center" wrapText="1"/>
    </xf>
    <xf numFmtId="0" fontId="22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165" fontId="22" fillId="0" borderId="0" xfId="0" applyNumberFormat="1" applyFont="1" applyFill="1" applyAlignment="1">
      <alignment horizontal="right" vertical="center"/>
    </xf>
    <xf numFmtId="0" fontId="22" fillId="33" borderId="18" xfId="0" applyFont="1" applyFill="1" applyBorder="1" applyAlignment="1">
      <alignment vertical="center"/>
    </xf>
    <xf numFmtId="0" fontId="23" fillId="33" borderId="15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23" fillId="33" borderId="19" xfId="0" applyFont="1" applyFill="1" applyBorder="1" applyAlignment="1">
      <alignment horizontal="center" vertical="center"/>
    </xf>
    <xf numFmtId="0" fontId="22" fillId="33" borderId="24" xfId="0" applyFont="1" applyFill="1" applyBorder="1" applyAlignment="1">
      <alignment vertical="center"/>
    </xf>
    <xf numFmtId="0" fontId="23" fillId="33" borderId="21" xfId="0" applyFont="1" applyFill="1" applyBorder="1" applyAlignment="1">
      <alignment vertical="center"/>
    </xf>
    <xf numFmtId="0" fontId="23" fillId="33" borderId="22" xfId="0" applyFont="1" applyFill="1" applyBorder="1" applyAlignment="1">
      <alignment horizontal="center" vertical="center"/>
    </xf>
    <xf numFmtId="0" fontId="23" fillId="33" borderId="21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vertical="center" wrapText="1"/>
    </xf>
    <xf numFmtId="4" fontId="22" fillId="0" borderId="19" xfId="0" applyNumberFormat="1" applyFont="1" applyFill="1" applyBorder="1" applyAlignment="1">
      <alignment vertical="center"/>
    </xf>
    <xf numFmtId="4" fontId="22" fillId="0" borderId="19" xfId="0" applyNumberFormat="1" applyFont="1" applyFill="1" applyBorder="1" applyAlignment="1">
      <alignment horizontal="right" vertical="center"/>
    </xf>
    <xf numFmtId="10" fontId="22" fillId="0" borderId="20" xfId="0" applyNumberFormat="1" applyFont="1" applyFill="1" applyBorder="1" applyAlignment="1">
      <alignment horizontal="center" vertical="center"/>
    </xf>
    <xf numFmtId="0" fontId="22" fillId="34" borderId="0" xfId="0" applyFont="1" applyFill="1" applyAlignment="1">
      <alignment vertical="center" wrapText="1"/>
    </xf>
    <xf numFmtId="4" fontId="22" fillId="0" borderId="19" xfId="0" applyNumberFormat="1" applyFont="1" applyFill="1" applyBorder="1" applyAlignment="1" applyProtection="1">
      <alignment vertical="center" wrapText="1"/>
      <protection locked="0"/>
    </xf>
    <xf numFmtId="4" fontId="22" fillId="0" borderId="19" xfId="0" applyNumberFormat="1" applyFont="1" applyFill="1" applyBorder="1" applyAlignment="1" applyProtection="1">
      <alignment vertical="center"/>
      <protection locked="0"/>
    </xf>
    <xf numFmtId="0" fontId="23" fillId="0" borderId="11" xfId="0" applyFont="1" applyFill="1" applyBorder="1" applyAlignment="1">
      <alignment vertical="center" wrapText="1"/>
    </xf>
    <xf numFmtId="4" fontId="23" fillId="0" borderId="23" xfId="0" applyNumberFormat="1" applyFont="1" applyFill="1" applyBorder="1" applyAlignment="1">
      <alignment vertical="center"/>
    </xf>
    <xf numFmtId="4" fontId="23" fillId="0" borderId="23" xfId="0" applyNumberFormat="1" applyFont="1" applyFill="1" applyBorder="1" applyAlignment="1">
      <alignment horizontal="right" vertical="center"/>
    </xf>
    <xf numFmtId="10" fontId="22" fillId="0" borderId="17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2" fillId="34" borderId="0" xfId="0" applyFont="1" applyFill="1" applyBorder="1" applyAlignment="1">
      <alignment vertical="center"/>
    </xf>
    <xf numFmtId="4" fontId="23" fillId="0" borderId="20" xfId="0" applyNumberFormat="1" applyFont="1" applyFill="1" applyBorder="1" applyAlignment="1" applyProtection="1">
      <alignment horizontal="right" vertical="center"/>
      <protection locked="0"/>
    </xf>
    <xf numFmtId="4" fontId="22" fillId="0" borderId="20" xfId="0" applyNumberFormat="1" applyFont="1" applyFill="1" applyBorder="1" applyAlignment="1" applyProtection="1">
      <alignment horizontal="right" vertical="center"/>
      <protection locked="0"/>
    </xf>
    <xf numFmtId="0" fontId="22" fillId="34" borderId="0" xfId="0" applyFont="1" applyFill="1" applyAlignment="1">
      <alignment vertical="center"/>
    </xf>
    <xf numFmtId="0" fontId="22" fillId="34" borderId="24" xfId="0" applyFont="1" applyFill="1" applyBorder="1" applyAlignment="1">
      <alignment vertical="center"/>
    </xf>
    <xf numFmtId="4" fontId="23" fillId="0" borderId="22" xfId="0" applyNumberFormat="1" applyFont="1" applyFill="1" applyBorder="1" applyAlignment="1" applyProtection="1">
      <alignment horizontal="right" vertical="center"/>
      <protection locked="0"/>
    </xf>
    <xf numFmtId="4" fontId="22" fillId="0" borderId="22" xfId="0" applyNumberFormat="1" applyFont="1" applyFill="1" applyBorder="1" applyAlignment="1" applyProtection="1">
      <alignment horizontal="right" vertical="center"/>
      <protection locked="0"/>
    </xf>
    <xf numFmtId="0" fontId="23" fillId="0" borderId="11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23" fillId="33" borderId="18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23" fillId="33" borderId="24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vertical="center"/>
    </xf>
    <xf numFmtId="4" fontId="22" fillId="0" borderId="15" xfId="0" applyNumberFormat="1" applyFont="1" applyFill="1" applyBorder="1" applyAlignment="1">
      <alignment horizontal="right" vertical="center"/>
    </xf>
    <xf numFmtId="10" fontId="22" fillId="0" borderId="0" xfId="0" applyNumberFormat="1" applyFont="1" applyFill="1" applyBorder="1" applyAlignment="1">
      <alignment horizontal="center" vertical="center"/>
    </xf>
    <xf numFmtId="4" fontId="22" fillId="0" borderId="19" xfId="0" applyNumberFormat="1" applyFont="1" applyFill="1" applyBorder="1" applyAlignment="1" applyProtection="1">
      <alignment horizontal="right" vertical="center"/>
      <protection locked="0"/>
    </xf>
    <xf numFmtId="0" fontId="23" fillId="34" borderId="11" xfId="0" applyFont="1" applyFill="1" applyBorder="1" applyAlignment="1">
      <alignment vertical="center"/>
    </xf>
    <xf numFmtId="4" fontId="22" fillId="0" borderId="23" xfId="0" applyNumberFormat="1" applyFont="1" applyFill="1" applyBorder="1" applyAlignment="1">
      <alignment horizontal="right" vertical="center"/>
    </xf>
    <xf numFmtId="10" fontId="22" fillId="0" borderId="25" xfId="0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vertical="center"/>
    </xf>
    <xf numFmtId="0" fontId="23" fillId="33" borderId="22" xfId="0" applyFont="1" applyFill="1" applyBorder="1" applyAlignment="1">
      <alignment vertical="center"/>
    </xf>
    <xf numFmtId="0" fontId="22" fillId="34" borderId="18" xfId="0" applyFont="1" applyFill="1" applyBorder="1" applyAlignment="1">
      <alignment horizontal="left" vertical="center"/>
    </xf>
    <xf numFmtId="4" fontId="22" fillId="0" borderId="15" xfId="0" applyNumberFormat="1" applyFont="1" applyFill="1" applyBorder="1" applyAlignment="1" applyProtection="1">
      <alignment horizontal="right" vertical="center"/>
      <protection locked="0"/>
    </xf>
    <xf numFmtId="0" fontId="22" fillId="34" borderId="0" xfId="0" applyFont="1" applyFill="1" applyBorder="1" applyAlignment="1">
      <alignment horizontal="left" vertical="center"/>
    </xf>
    <xf numFmtId="0" fontId="22" fillId="34" borderId="12" xfId="0" applyFont="1" applyFill="1" applyBorder="1" applyAlignment="1">
      <alignment vertical="center"/>
    </xf>
    <xf numFmtId="0" fontId="22" fillId="34" borderId="12" xfId="0" applyFont="1" applyFill="1" applyBorder="1" applyAlignment="1">
      <alignment horizontal="left" vertical="center"/>
    </xf>
    <xf numFmtId="0" fontId="22" fillId="34" borderId="0" xfId="0" applyFont="1" applyFill="1" applyBorder="1" applyAlignment="1">
      <alignment horizontal="left" vertical="center" wrapText="1"/>
    </xf>
    <xf numFmtId="0" fontId="22" fillId="34" borderId="12" xfId="0" applyFont="1" applyFill="1" applyBorder="1" applyAlignment="1">
      <alignment horizontal="left" vertical="center" wrapText="1"/>
    </xf>
    <xf numFmtId="0" fontId="22" fillId="34" borderId="24" xfId="0" applyFont="1" applyFill="1" applyBorder="1" applyAlignment="1">
      <alignment horizontal="left" vertical="center" wrapText="1"/>
    </xf>
    <xf numFmtId="0" fontId="23" fillId="34" borderId="11" xfId="0" applyFont="1" applyFill="1" applyBorder="1" applyAlignment="1">
      <alignment vertical="center" wrapText="1"/>
    </xf>
    <xf numFmtId="4" fontId="22" fillId="0" borderId="17" xfId="0" applyNumberFormat="1" applyFont="1" applyFill="1" applyBorder="1" applyAlignment="1">
      <alignment horizontal="right" vertical="center"/>
    </xf>
    <xf numFmtId="10" fontId="22" fillId="0" borderId="37" xfId="0" applyNumberFormat="1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23" fillId="34" borderId="0" xfId="0" applyFont="1" applyFill="1" applyBorder="1" applyAlignment="1">
      <alignment horizontal="left" vertical="center" wrapText="1"/>
    </xf>
    <xf numFmtId="4" fontId="23" fillId="34" borderId="17" xfId="0" applyNumberFormat="1" applyFont="1" applyFill="1" applyBorder="1" applyAlignment="1">
      <alignment horizontal="right" vertical="center" wrapText="1"/>
    </xf>
    <xf numFmtId="4" fontId="23" fillId="0" borderId="17" xfId="0" applyNumberFormat="1" applyFont="1" applyFill="1" applyBorder="1" applyAlignment="1">
      <alignment horizontal="right" vertical="center" wrapText="1"/>
    </xf>
    <xf numFmtId="0" fontId="23" fillId="0" borderId="18" xfId="0" applyFont="1" applyFill="1" applyBorder="1" applyAlignment="1">
      <alignment vertical="center" wrapText="1"/>
    </xf>
    <xf numFmtId="0" fontId="23" fillId="33" borderId="10" xfId="0" applyFont="1" applyFill="1" applyBorder="1" applyAlignment="1">
      <alignment horizontal="left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 wrapText="1"/>
    </xf>
    <xf numFmtId="4" fontId="23" fillId="0" borderId="15" xfId="0" applyNumberFormat="1" applyFont="1" applyFill="1" applyBorder="1" applyAlignment="1" applyProtection="1">
      <alignment vertical="center" wrapText="1"/>
      <protection locked="0"/>
    </xf>
    <xf numFmtId="4" fontId="23" fillId="0" borderId="14" xfId="0" applyNumberFormat="1" applyFont="1" applyFill="1" applyBorder="1" applyAlignment="1" applyProtection="1">
      <alignment vertical="center" wrapText="1"/>
      <protection locked="0"/>
    </xf>
    <xf numFmtId="4" fontId="22" fillId="0" borderId="15" xfId="0" applyNumberFormat="1" applyFont="1" applyFill="1" applyBorder="1" applyAlignment="1" applyProtection="1">
      <alignment vertical="center"/>
      <protection locked="0"/>
    </xf>
    <xf numFmtId="4" fontId="22" fillId="0" borderId="14" xfId="0" applyNumberFormat="1" applyFont="1" applyFill="1" applyBorder="1" applyAlignment="1" applyProtection="1">
      <alignment vertical="center"/>
      <protection locked="0"/>
    </xf>
    <xf numFmtId="4" fontId="22" fillId="0" borderId="18" xfId="0" applyNumberFormat="1" applyFont="1" applyBorder="1" applyAlignment="1" applyProtection="1">
      <alignment vertical="center"/>
      <protection locked="0"/>
    </xf>
    <xf numFmtId="4" fontId="23" fillId="0" borderId="19" xfId="0" applyNumberFormat="1" applyFont="1" applyFill="1" applyBorder="1" applyAlignment="1" applyProtection="1">
      <alignment vertical="center" wrapText="1"/>
      <protection locked="0"/>
    </xf>
    <xf numFmtId="4" fontId="23" fillId="0" borderId="12" xfId="0" applyNumberFormat="1" applyFont="1" applyFill="1" applyBorder="1" applyAlignment="1" applyProtection="1">
      <alignment vertical="center" wrapText="1"/>
      <protection locked="0"/>
    </xf>
    <xf numFmtId="4" fontId="22" fillId="0" borderId="12" xfId="0" applyNumberFormat="1" applyFont="1" applyFill="1" applyBorder="1" applyAlignment="1" applyProtection="1">
      <alignment vertical="center"/>
      <protection locked="0"/>
    </xf>
    <xf numFmtId="4" fontId="22" fillId="0" borderId="0" xfId="0" applyNumberFormat="1" applyFont="1" applyBorder="1" applyAlignment="1" applyProtection="1">
      <alignment vertical="center"/>
      <protection locked="0"/>
    </xf>
    <xf numFmtId="4" fontId="22" fillId="0" borderId="19" xfId="0" applyNumberFormat="1" applyFont="1" applyFill="1" applyBorder="1" applyAlignment="1" applyProtection="1">
      <alignment horizontal="center" vertical="center"/>
      <protection locked="0"/>
    </xf>
    <xf numFmtId="4" fontId="22" fillId="0" borderId="12" xfId="0" applyNumberFormat="1" applyFont="1" applyFill="1" applyBorder="1" applyAlignment="1" applyProtection="1">
      <alignment horizontal="center" vertical="center"/>
      <protection locked="0"/>
    </xf>
    <xf numFmtId="4" fontId="23" fillId="0" borderId="21" xfId="0" applyNumberFormat="1" applyFont="1" applyFill="1" applyBorder="1" applyAlignment="1">
      <alignment vertical="center" wrapText="1"/>
    </xf>
    <xf numFmtId="4" fontId="23" fillId="0" borderId="22" xfId="0" applyNumberFormat="1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center" vertical="center" wrapText="1"/>
    </xf>
    <xf numFmtId="0" fontId="23" fillId="33" borderId="24" xfId="0" applyFont="1" applyFill="1" applyBorder="1" applyAlignment="1">
      <alignment horizontal="center" vertical="center" wrapText="1"/>
    </xf>
    <xf numFmtId="0" fontId="23" fillId="33" borderId="21" xfId="0" applyFont="1" applyFill="1" applyBorder="1" applyAlignment="1">
      <alignment horizontal="center" vertical="center" wrapText="1"/>
    </xf>
    <xf numFmtId="0" fontId="23" fillId="33" borderId="22" xfId="0" applyFont="1" applyFill="1" applyBorder="1" applyAlignment="1">
      <alignment horizontal="center" vertical="center" wrapText="1"/>
    </xf>
    <xf numFmtId="4" fontId="23" fillId="0" borderId="15" xfId="0" applyNumberFormat="1" applyFont="1" applyFill="1" applyBorder="1" applyAlignment="1" applyProtection="1">
      <alignment horizontal="center" vertical="center" wrapText="1"/>
      <protection locked="0"/>
    </xf>
    <xf numFmtId="4" fontId="23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23" fillId="0" borderId="21" xfId="0" applyNumberFormat="1" applyFont="1" applyFill="1" applyBorder="1" applyAlignment="1">
      <alignment horizontal="right" vertical="center" wrapText="1"/>
    </xf>
    <xf numFmtId="0" fontId="23" fillId="33" borderId="13" xfId="0" applyFont="1" applyFill="1" applyBorder="1" applyAlignment="1">
      <alignment horizontal="center" vertical="center" wrapText="1"/>
    </xf>
    <xf numFmtId="4" fontId="23" fillId="0" borderId="15" xfId="0" applyNumberFormat="1" applyFont="1" applyFill="1" applyBorder="1" applyAlignment="1" applyProtection="1">
      <alignment horizontal="right" vertical="center" wrapText="1"/>
      <protection locked="0"/>
    </xf>
    <xf numFmtId="4" fontId="23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24" xfId="0" applyFont="1" applyFill="1" applyBorder="1" applyAlignment="1">
      <alignment vertical="center"/>
    </xf>
    <xf numFmtId="0" fontId="24" fillId="33" borderId="18" xfId="0" applyFont="1" applyFill="1" applyBorder="1" applyAlignment="1">
      <alignment horizontal="center" vertical="center"/>
    </xf>
    <xf numFmtId="0" fontId="22" fillId="33" borderId="24" xfId="0" applyFont="1" applyFill="1" applyBorder="1" applyAlignment="1">
      <alignment horizontal="center" vertical="center"/>
    </xf>
    <xf numFmtId="10" fontId="22" fillId="0" borderId="12" xfId="0" applyNumberFormat="1" applyFont="1" applyFill="1" applyBorder="1" applyAlignment="1">
      <alignment horizontal="center" vertical="center"/>
    </xf>
    <xf numFmtId="4" fontId="22" fillId="0" borderId="21" xfId="0" applyNumberFormat="1" applyFont="1" applyFill="1" applyBorder="1" applyAlignment="1" applyProtection="1">
      <alignment vertical="center"/>
      <protection locked="0"/>
    </xf>
    <xf numFmtId="0" fontId="22" fillId="33" borderId="10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/>
    </xf>
    <xf numFmtId="0" fontId="22" fillId="0" borderId="18" xfId="0" applyNumberFormat="1" applyFont="1" applyFill="1" applyBorder="1" applyAlignment="1" applyProtection="1">
      <alignment vertical="center"/>
      <protection locked="0"/>
    </xf>
    <xf numFmtId="0" fontId="22" fillId="0" borderId="18" xfId="0" applyFont="1" applyFill="1" applyBorder="1" applyAlignment="1" applyProtection="1">
      <alignment vertical="center"/>
      <protection locked="0"/>
    </xf>
    <xf numFmtId="0" fontId="22" fillId="0" borderId="0" xfId="0" applyFont="1" applyFill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vertical="center"/>
      <protection locked="0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27" fillId="0" borderId="0" xfId="0" applyFont="1" applyAlignment="1">
      <alignment/>
    </xf>
    <xf numFmtId="0" fontId="22" fillId="0" borderId="0" xfId="0" applyFont="1" applyFill="1" applyAlignment="1">
      <alignment/>
    </xf>
    <xf numFmtId="0" fontId="18" fillId="0" borderId="0" xfId="0" applyFont="1" applyAlignment="1">
      <alignment/>
    </xf>
    <xf numFmtId="0" fontId="22" fillId="0" borderId="0" xfId="0" applyFont="1" applyFill="1" applyBorder="1" applyAlignment="1">
      <alignment horizontal="center"/>
    </xf>
    <xf numFmtId="0" fontId="22" fillId="34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165" fontId="22" fillId="0" borderId="0" xfId="0" applyNumberFormat="1" applyFont="1" applyFill="1" applyAlignment="1">
      <alignment horizontal="right"/>
    </xf>
    <xf numFmtId="0" fontId="23" fillId="33" borderId="18" xfId="0" applyFont="1" applyFill="1" applyBorder="1" applyAlignment="1">
      <alignment/>
    </xf>
    <xf numFmtId="0" fontId="23" fillId="33" borderId="15" xfId="0" applyFont="1" applyFill="1" applyBorder="1" applyAlignment="1">
      <alignment horizontal="center"/>
    </xf>
    <xf numFmtId="0" fontId="24" fillId="33" borderId="0" xfId="0" applyFont="1" applyFill="1" applyBorder="1" applyAlignment="1">
      <alignment horizontal="center"/>
    </xf>
    <xf numFmtId="0" fontId="23" fillId="33" borderId="19" xfId="0" applyFont="1" applyFill="1" applyBorder="1" applyAlignment="1">
      <alignment horizontal="center"/>
    </xf>
    <xf numFmtId="0" fontId="23" fillId="33" borderId="24" xfId="0" applyFont="1" applyFill="1" applyBorder="1" applyAlignment="1">
      <alignment/>
    </xf>
    <xf numFmtId="0" fontId="23" fillId="33" borderId="21" xfId="0" applyFont="1" applyFill="1" applyBorder="1" applyAlignment="1">
      <alignment/>
    </xf>
    <xf numFmtId="0" fontId="23" fillId="33" borderId="22" xfId="0" applyFont="1" applyFill="1" applyBorder="1" applyAlignment="1">
      <alignment horizontal="center"/>
    </xf>
    <xf numFmtId="0" fontId="23" fillId="33" borderId="21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23" fillId="33" borderId="19" xfId="0" applyFont="1" applyFill="1" applyBorder="1" applyAlignment="1">
      <alignment horizontal="center" vertical="top"/>
    </xf>
    <xf numFmtId="0" fontId="23" fillId="33" borderId="15" xfId="0" applyFont="1" applyFill="1" applyBorder="1" applyAlignment="1">
      <alignment horizontal="center" wrapText="1"/>
    </xf>
    <xf numFmtId="0" fontId="22" fillId="33" borderId="0" xfId="0" applyFont="1" applyFill="1" applyBorder="1" applyAlignment="1">
      <alignment horizontal="center"/>
    </xf>
    <xf numFmtId="0" fontId="23" fillId="33" borderId="22" xfId="0" applyFont="1" applyFill="1" applyBorder="1" applyAlignment="1">
      <alignment horizontal="center" wrapText="1"/>
    </xf>
    <xf numFmtId="0" fontId="22" fillId="0" borderId="18" xfId="0" applyFont="1" applyFill="1" applyBorder="1" applyAlignment="1">
      <alignment/>
    </xf>
    <xf numFmtId="4" fontId="22" fillId="0" borderId="19" xfId="0" applyNumberFormat="1" applyFont="1" applyFill="1" applyBorder="1" applyAlignment="1">
      <alignment horizontal="center" vertical="center"/>
    </xf>
    <xf numFmtId="0" fontId="23" fillId="34" borderId="11" xfId="0" applyFont="1" applyFill="1" applyBorder="1" applyAlignment="1">
      <alignment/>
    </xf>
    <xf numFmtId="4" fontId="22" fillId="0" borderId="23" xfId="0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/>
    </xf>
    <xf numFmtId="0" fontId="23" fillId="33" borderId="22" xfId="0" applyFont="1" applyFill="1" applyBorder="1" applyAlignment="1">
      <alignment/>
    </xf>
    <xf numFmtId="4" fontId="22" fillId="0" borderId="15" xfId="0" applyNumberFormat="1" applyFont="1" applyFill="1" applyBorder="1" applyAlignment="1" applyProtection="1">
      <alignment horizontal="left" vertical="center"/>
      <protection locked="0"/>
    </xf>
    <xf numFmtId="4" fontId="22" fillId="0" borderId="14" xfId="0" applyNumberFormat="1" applyFont="1" applyFill="1" applyBorder="1" applyAlignment="1" applyProtection="1">
      <alignment horizontal="left" vertical="center"/>
      <protection locked="0"/>
    </xf>
    <xf numFmtId="4" fontId="22" fillId="0" borderId="19" xfId="0" applyNumberFormat="1" applyFont="1" applyFill="1" applyBorder="1" applyAlignment="1" applyProtection="1">
      <alignment horizontal="left" vertical="center"/>
      <protection locked="0"/>
    </xf>
    <xf numFmtId="4" fontId="22" fillId="0" borderId="12" xfId="0" applyNumberFormat="1" applyFont="1" applyFill="1" applyBorder="1" applyAlignment="1" applyProtection="1">
      <alignment horizontal="left" vertical="center"/>
      <protection locked="0"/>
    </xf>
    <xf numFmtId="4" fontId="22" fillId="0" borderId="20" xfId="0" applyNumberFormat="1" applyFont="1" applyFill="1" applyBorder="1" applyAlignment="1" applyProtection="1">
      <alignment vertical="center"/>
      <protection locked="0"/>
    </xf>
    <xf numFmtId="4" fontId="22" fillId="0" borderId="20" xfId="0" applyNumberFormat="1" applyFont="1" applyFill="1" applyBorder="1" applyAlignment="1" applyProtection="1">
      <alignment horizontal="center" vertical="center"/>
      <protection locked="0"/>
    </xf>
    <xf numFmtId="0" fontId="23" fillId="0" borderId="11" xfId="0" applyFont="1" applyFill="1" applyBorder="1" applyAlignment="1">
      <alignment horizontal="center" wrapText="1"/>
    </xf>
    <xf numFmtId="0" fontId="18" fillId="0" borderId="11" xfId="0" applyFont="1" applyBorder="1" applyAlignment="1">
      <alignment/>
    </xf>
    <xf numFmtId="0" fontId="18" fillId="0" borderId="0" xfId="0" applyFont="1" applyBorder="1" applyAlignment="1">
      <alignment/>
    </xf>
    <xf numFmtId="0" fontId="23" fillId="0" borderId="18" xfId="0" applyFont="1" applyFill="1" applyBorder="1" applyAlignment="1">
      <alignment wrapText="1"/>
    </xf>
    <xf numFmtId="0" fontId="23" fillId="34" borderId="11" xfId="0" applyFont="1" applyFill="1" applyBorder="1" applyAlignment="1">
      <alignment horizontal="left" vertical="center" wrapText="1"/>
    </xf>
    <xf numFmtId="0" fontId="22" fillId="34" borderId="0" xfId="0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0" fontId="22" fillId="0" borderId="24" xfId="0" applyFont="1" applyFill="1" applyBorder="1" applyAlignment="1">
      <alignment/>
    </xf>
    <xf numFmtId="0" fontId="24" fillId="33" borderId="18" xfId="0" applyFont="1" applyFill="1" applyBorder="1" applyAlignment="1">
      <alignment horizontal="center"/>
    </xf>
    <xf numFmtId="0" fontId="22" fillId="33" borderId="24" xfId="0" applyFont="1" applyFill="1" applyBorder="1" applyAlignment="1">
      <alignment horizontal="center"/>
    </xf>
    <xf numFmtId="0" fontId="22" fillId="0" borderId="18" xfId="0" applyNumberFormat="1" applyFont="1" applyFill="1" applyBorder="1" applyAlignment="1" applyProtection="1">
      <alignment/>
      <protection locked="0"/>
    </xf>
    <xf numFmtId="0" fontId="22" fillId="0" borderId="18" xfId="0" applyFont="1" applyFill="1" applyBorder="1" applyAlignment="1" applyProtection="1">
      <alignment/>
      <protection locked="0"/>
    </xf>
    <xf numFmtId="0" fontId="22" fillId="0" borderId="0" xfId="0" applyFont="1" applyFill="1" applyBorder="1" applyAlignment="1" applyProtection="1">
      <alignment/>
      <protection locked="0"/>
    </xf>
    <xf numFmtId="0" fontId="18" fillId="0" borderId="0" xfId="0" applyFont="1" applyBorder="1" applyAlignment="1" applyProtection="1">
      <alignment/>
      <protection locked="0"/>
    </xf>
    <xf numFmtId="0" fontId="29" fillId="0" borderId="0" xfId="0" applyFont="1" applyFill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10" fontId="22" fillId="0" borderId="15" xfId="0" applyNumberFormat="1" applyFont="1" applyFill="1" applyBorder="1" applyAlignment="1">
      <alignment horizontal="center" vertical="center"/>
    </xf>
    <xf numFmtId="10" fontId="22" fillId="0" borderId="16" xfId="0" applyNumberFormat="1" applyFont="1" applyFill="1" applyBorder="1" applyAlignment="1">
      <alignment horizontal="center" vertical="center"/>
    </xf>
    <xf numFmtId="10" fontId="22" fillId="0" borderId="19" xfId="0" applyNumberFormat="1" applyFont="1" applyFill="1" applyBorder="1" applyAlignment="1">
      <alignment horizontal="center" vertical="center"/>
    </xf>
    <xf numFmtId="10" fontId="22" fillId="0" borderId="21" xfId="0" applyNumberFormat="1" applyFont="1" applyFill="1" applyBorder="1" applyAlignment="1">
      <alignment horizontal="center" vertical="center"/>
    </xf>
    <xf numFmtId="10" fontId="22" fillId="0" borderId="22" xfId="0" applyNumberFormat="1" applyFont="1" applyFill="1" applyBorder="1" applyAlignment="1">
      <alignment horizontal="center" vertical="center"/>
    </xf>
    <xf numFmtId="10" fontId="22" fillId="0" borderId="23" xfId="0" applyNumberFormat="1" applyFont="1" applyFill="1" applyBorder="1" applyAlignment="1">
      <alignment horizontal="center" vertical="center"/>
    </xf>
    <xf numFmtId="4" fontId="22" fillId="0" borderId="20" xfId="0" applyNumberFormat="1" applyFont="1" applyFill="1" applyBorder="1" applyAlignment="1">
      <alignment horizontal="center" vertical="center"/>
    </xf>
    <xf numFmtId="0" fontId="22" fillId="34" borderId="13" xfId="0" applyFont="1" applyFill="1" applyBorder="1" applyAlignment="1">
      <alignment horizontal="left" vertical="center" wrapText="1"/>
    </xf>
    <xf numFmtId="4" fontId="22" fillId="0" borderId="17" xfId="0" applyNumberFormat="1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 wrapText="1"/>
    </xf>
    <xf numFmtId="4" fontId="22" fillId="33" borderId="23" xfId="0" applyNumberFormat="1" applyFont="1" applyFill="1" applyBorder="1" applyAlignment="1">
      <alignment horizontal="center" vertical="center"/>
    </xf>
    <xf numFmtId="4" fontId="22" fillId="33" borderId="17" xfId="0" applyNumberFormat="1" applyFont="1" applyFill="1" applyBorder="1" applyAlignment="1">
      <alignment horizontal="center" vertical="center"/>
    </xf>
    <xf numFmtId="4" fontId="23" fillId="0" borderId="11" xfId="0" applyNumberFormat="1" applyFont="1" applyFill="1" applyBorder="1" applyAlignment="1">
      <alignment horizontal="center" vertical="center" wrapText="1"/>
    </xf>
    <xf numFmtId="4" fontId="23" fillId="0" borderId="24" xfId="0" applyNumberFormat="1" applyFont="1" applyFill="1" applyBorder="1" applyAlignment="1">
      <alignment horizontal="center" vertical="center" wrapText="1"/>
    </xf>
    <xf numFmtId="0" fontId="23" fillId="34" borderId="11" xfId="0" applyFont="1" applyFill="1" applyBorder="1" applyAlignment="1">
      <alignment horizontal="center" vertical="center" wrapText="1"/>
    </xf>
    <xf numFmtId="0" fontId="22" fillId="33" borderId="17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horizontal="justify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left" vertical="center" wrapText="1"/>
    </xf>
    <xf numFmtId="165" fontId="2" fillId="0" borderId="24" xfId="0" applyNumberFormat="1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horizontal="justify" vertical="center" wrapText="1"/>
    </xf>
    <xf numFmtId="0" fontId="2" fillId="0" borderId="24" xfId="0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4" fontId="2" fillId="0" borderId="19" xfId="0" applyNumberFormat="1" applyFont="1" applyFill="1" applyBorder="1" applyAlignment="1">
      <alignment horizontal="right" vertical="center" wrapText="1"/>
    </xf>
    <xf numFmtId="4" fontId="2" fillId="0" borderId="20" xfId="0" applyNumberFormat="1" applyFont="1" applyFill="1" applyBorder="1" applyAlignment="1">
      <alignment horizontal="right" vertical="center" wrapText="1"/>
    </xf>
    <xf numFmtId="0" fontId="2" fillId="0" borderId="20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 applyProtection="1">
      <alignment horizontal="justify" vertical="center" wrapText="1"/>
      <protection locked="0"/>
    </xf>
    <xf numFmtId="4" fontId="2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2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3" xfId="0" applyFont="1" applyFill="1" applyBorder="1" applyAlignment="1" applyProtection="1">
      <alignment horizontal="justify" vertical="center" wrapText="1"/>
      <protection locked="0"/>
    </xf>
    <xf numFmtId="4" fontId="2" fillId="0" borderId="21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22" xfId="0" applyFont="1" applyFill="1" applyBorder="1" applyAlignment="1">
      <alignment horizontal="right" vertical="center" wrapText="1"/>
    </xf>
    <xf numFmtId="4" fontId="2" fillId="0" borderId="23" xfId="0" applyNumberFormat="1" applyFont="1" applyFill="1" applyBorder="1" applyAlignment="1">
      <alignment horizontal="right" vertical="center" wrapText="1"/>
    </xf>
    <xf numFmtId="4" fontId="2" fillId="0" borderId="17" xfId="0" applyNumberFormat="1" applyFont="1" applyFill="1" applyBorder="1" applyAlignment="1">
      <alignment horizontal="right" vertical="center" wrapText="1"/>
    </xf>
    <xf numFmtId="0" fontId="2" fillId="0" borderId="17" xfId="0" applyFont="1" applyFill="1" applyBorder="1" applyAlignment="1">
      <alignment horizontal="right" vertical="center" wrapText="1"/>
    </xf>
    <xf numFmtId="4" fontId="2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7" xfId="0" applyNumberFormat="1" applyFont="1" applyFill="1" applyBorder="1" applyAlignment="1" applyProtection="1">
      <alignment horizontal="right" vertical="center" wrapText="1"/>
      <protection locked="0"/>
    </xf>
    <xf numFmtId="10" fontId="2" fillId="0" borderId="23" xfId="0" applyNumberFormat="1" applyFont="1" applyFill="1" applyBorder="1" applyAlignment="1">
      <alignment horizontal="right" vertical="center" wrapText="1"/>
    </xf>
    <xf numFmtId="10" fontId="2" fillId="0" borderId="17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 applyProtection="1">
      <alignment horizontal="justify" vertical="center" wrapText="1"/>
      <protection locked="0"/>
    </xf>
    <xf numFmtId="0" fontId="2" fillId="0" borderId="11" xfId="0" applyFont="1" applyFill="1" applyBorder="1" applyAlignment="1" applyProtection="1">
      <alignment horizontal="right" vertical="center" wrapText="1"/>
      <protection locked="0"/>
    </xf>
    <xf numFmtId="0" fontId="2" fillId="0" borderId="18" xfId="0" applyFont="1" applyFill="1" applyBorder="1" applyAlignment="1" applyProtection="1">
      <alignment horizontal="right" vertical="center" wrapText="1"/>
      <protection locked="0"/>
    </xf>
    <xf numFmtId="0" fontId="2" fillId="0" borderId="18" xfId="0" applyFont="1" applyFill="1" applyBorder="1" applyAlignment="1">
      <alignment horizontal="right" vertical="center" wrapText="1"/>
    </xf>
    <xf numFmtId="0" fontId="2" fillId="0" borderId="18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37" fontId="2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4" fillId="0" borderId="0" xfId="0" applyFont="1" applyFill="1" applyAlignment="1">
      <alignment/>
    </xf>
    <xf numFmtId="165" fontId="2" fillId="0" borderId="0" xfId="0" applyNumberFormat="1" applyFont="1" applyFill="1" applyAlignment="1">
      <alignment horizontal="right"/>
    </xf>
    <xf numFmtId="0" fontId="2" fillId="0" borderId="2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/>
    </xf>
    <xf numFmtId="4" fontId="2" fillId="0" borderId="20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/>
    </xf>
    <xf numFmtId="4" fontId="2" fillId="0" borderId="2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37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4" fontId="2" fillId="0" borderId="28" xfId="0" applyNumberFormat="1" applyFont="1" applyFill="1" applyBorder="1" applyAlignment="1" applyProtection="1">
      <alignment horizontal="right"/>
      <protection locked="0"/>
    </xf>
    <xf numFmtId="4" fontId="2" fillId="0" borderId="38" xfId="0" applyNumberFormat="1" applyFont="1" applyFill="1" applyBorder="1" applyAlignment="1" applyProtection="1">
      <alignment horizontal="right"/>
      <protection locked="0"/>
    </xf>
    <xf numFmtId="4" fontId="2" fillId="0" borderId="13" xfId="0" applyNumberFormat="1" applyFont="1" applyFill="1" applyBorder="1" applyAlignment="1" applyProtection="1">
      <alignment horizontal="right"/>
      <protection locked="0"/>
    </xf>
    <xf numFmtId="4" fontId="2" fillId="0" borderId="21" xfId="0" applyNumberFormat="1" applyFont="1" applyFill="1" applyBorder="1" applyAlignment="1" applyProtection="1">
      <alignment horizontal="right"/>
      <protection locked="0"/>
    </xf>
    <xf numFmtId="0" fontId="2" fillId="0" borderId="18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2" fillId="0" borderId="12" xfId="0" applyNumberFormat="1" applyFont="1" applyFill="1" applyBorder="1" applyAlignment="1" applyProtection="1">
      <alignment horizontal="right"/>
      <protection locked="0"/>
    </xf>
    <xf numFmtId="4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right"/>
    </xf>
    <xf numFmtId="0" fontId="2" fillId="0" borderId="16" xfId="0" applyFont="1" applyFill="1" applyBorder="1" applyAlignment="1">
      <alignment horizontal="center"/>
    </xf>
    <xf numFmtId="0" fontId="2" fillId="0" borderId="12" xfId="0" applyFont="1" applyFill="1" applyBorder="1" applyAlignment="1" applyProtection="1">
      <alignment/>
      <protection/>
    </xf>
    <xf numFmtId="9" fontId="2" fillId="0" borderId="19" xfId="0" applyNumberFormat="1" applyFont="1" applyFill="1" applyBorder="1" applyAlignment="1" applyProtection="1">
      <alignment horizontal="center"/>
      <protection/>
    </xf>
    <xf numFmtId="9" fontId="2" fillId="0" borderId="19" xfId="0" applyNumberFormat="1" applyFont="1" applyFill="1" applyBorder="1" applyAlignment="1">
      <alignment horizontal="center"/>
    </xf>
    <xf numFmtId="9" fontId="2" fillId="0" borderId="21" xfId="0" applyNumberFormat="1" applyFont="1" applyFill="1" applyBorder="1" applyAlignment="1">
      <alignment horizontal="center"/>
    </xf>
    <xf numFmtId="37" fontId="2" fillId="0" borderId="23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 horizontal="right"/>
    </xf>
    <xf numFmtId="4" fontId="2" fillId="0" borderId="19" xfId="0" applyNumberFormat="1" applyFont="1" applyFill="1" applyBorder="1" applyAlignment="1" applyProtection="1">
      <alignment horizontal="right"/>
      <protection locked="0"/>
    </xf>
    <xf numFmtId="4" fontId="2" fillId="0" borderId="19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 applyProtection="1">
      <alignment horizontal="right"/>
      <protection locked="0"/>
    </xf>
    <xf numFmtId="10" fontId="2" fillId="0" borderId="23" xfId="0" applyNumberFormat="1" applyFont="1" applyFill="1" applyBorder="1" applyAlignment="1" applyProtection="1">
      <alignment/>
      <protection locked="0"/>
    </xf>
    <xf numFmtId="0" fontId="2" fillId="0" borderId="11" xfId="0" applyFont="1" applyFill="1" applyBorder="1" applyAlignment="1">
      <alignment/>
    </xf>
    <xf numFmtId="9" fontId="2" fillId="0" borderId="11" xfId="0" applyNumberFormat="1" applyFont="1" applyFill="1" applyBorder="1" applyAlignment="1">
      <alignment/>
    </xf>
    <xf numFmtId="0" fontId="35" fillId="0" borderId="0" xfId="0" applyFont="1" applyFill="1" applyAlignment="1">
      <alignment horizontal="center" vertical="center"/>
    </xf>
    <xf numFmtId="0" fontId="35" fillId="0" borderId="10" xfId="0" applyFont="1" applyFill="1" applyBorder="1" applyAlignment="1">
      <alignment/>
    </xf>
    <xf numFmtId="0" fontId="0" fillId="0" borderId="0" xfId="0" applyFont="1" applyBorder="1" applyAlignment="1" applyProtection="1">
      <alignment/>
      <protection locked="0"/>
    </xf>
    <xf numFmtId="3" fontId="0" fillId="0" borderId="0" xfId="0" applyNumberFormat="1" applyBorder="1" applyAlignment="1" applyProtection="1">
      <alignment horizontal="left"/>
      <protection locked="0"/>
    </xf>
    <xf numFmtId="14" fontId="0" fillId="0" borderId="0" xfId="0" applyNumberFormat="1" applyBorder="1" applyAlignment="1" applyProtection="1">
      <alignment horizontal="left"/>
      <protection locked="0"/>
    </xf>
    <xf numFmtId="14" fontId="0" fillId="0" borderId="39" xfId="0" applyNumberFormat="1" applyBorder="1" applyAlignment="1" applyProtection="1">
      <alignment horizontal="left"/>
      <protection locked="0"/>
    </xf>
    <xf numFmtId="14" fontId="0" fillId="0" borderId="0" xfId="0" applyNumberFormat="1" applyBorder="1" applyAlignment="1" applyProtection="1">
      <alignment vertic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4" fontId="23" fillId="0" borderId="19" xfId="0" applyNumberFormat="1" applyFont="1" applyFill="1" applyBorder="1" applyAlignment="1">
      <alignment horizontal="right" vertical="center"/>
    </xf>
    <xf numFmtId="49" fontId="10" fillId="33" borderId="21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Alignment="1" applyProtection="1">
      <alignment horizontal="center"/>
      <protection locked="0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49" fontId="8" fillId="33" borderId="19" xfId="0" applyNumberFormat="1" applyFont="1" applyFill="1" applyBorder="1" applyAlignment="1">
      <alignment horizontal="center" vertical="center"/>
    </xf>
    <xf numFmtId="49" fontId="8" fillId="33" borderId="21" xfId="0" applyNumberFormat="1" applyFont="1" applyFill="1" applyBorder="1" applyAlignment="1">
      <alignment horizontal="center" vertical="center"/>
    </xf>
    <xf numFmtId="167" fontId="0" fillId="0" borderId="15" xfId="51" applyNumberFormat="1" applyFill="1" applyBorder="1" applyAlignment="1" applyProtection="1">
      <alignment horizontal="right" vertical="center"/>
      <protection/>
    </xf>
    <xf numFmtId="167" fontId="0" fillId="0" borderId="19" xfId="51" applyNumberFormat="1" applyFill="1" applyBorder="1" applyAlignment="1" applyProtection="1">
      <alignment horizontal="right" vertical="center"/>
      <protection/>
    </xf>
    <xf numFmtId="167" fontId="0" fillId="0" borderId="19" xfId="51" applyNumberFormat="1" applyFill="1" applyBorder="1" applyAlignment="1" applyProtection="1">
      <alignment horizontal="right" vertical="center"/>
      <protection locked="0"/>
    </xf>
    <xf numFmtId="167" fontId="0" fillId="0" borderId="23" xfId="51" applyNumberFormat="1" applyFill="1" applyBorder="1" applyAlignment="1" applyProtection="1">
      <alignment horizontal="right" vertical="center"/>
      <protection/>
    </xf>
    <xf numFmtId="167" fontId="0" fillId="0" borderId="23" xfId="51" applyNumberFormat="1" applyFill="1" applyBorder="1" applyAlignment="1" applyProtection="1">
      <alignment horizontal="right" vertical="center"/>
      <protection locked="0"/>
    </xf>
    <xf numFmtId="0" fontId="8" fillId="33" borderId="23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 applyProtection="1">
      <alignment horizontal="center"/>
      <protection locked="0"/>
    </xf>
    <xf numFmtId="49" fontId="8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33" borderId="23" xfId="0" applyFont="1" applyFill="1" applyBorder="1" applyAlignment="1">
      <alignment horizontal="center" vertical="center"/>
    </xf>
    <xf numFmtId="37" fontId="10" fillId="33" borderId="23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49" fontId="10" fillId="0" borderId="0" xfId="0" applyNumberFormat="1" applyFont="1" applyFill="1" applyBorder="1" applyAlignment="1">
      <alignment horizontal="center" vertical="center"/>
    </xf>
    <xf numFmtId="165" fontId="8" fillId="0" borderId="24" xfId="0" applyNumberFormat="1" applyFont="1" applyFill="1" applyBorder="1" applyAlignment="1">
      <alignment horizontal="right" vertical="center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21" xfId="0" applyFont="1" applyFill="1" applyBorder="1" applyAlignment="1" applyProtection="1">
      <alignment horizontal="center" vertical="center"/>
      <protection locked="0"/>
    </xf>
    <xf numFmtId="0" fontId="8" fillId="33" borderId="22" xfId="0" applyFont="1" applyFill="1" applyBorder="1" applyAlignment="1" applyProtection="1">
      <alignment horizontal="center" vertical="center"/>
      <protection locked="0"/>
    </xf>
    <xf numFmtId="167" fontId="0" fillId="0" borderId="20" xfId="51" applyNumberFormat="1" applyFill="1" applyBorder="1" applyAlignment="1" applyProtection="1">
      <alignment horizontal="right" vertical="center"/>
      <protection/>
    </xf>
    <xf numFmtId="167" fontId="0" fillId="0" borderId="19" xfId="51" applyNumberFormat="1" applyFill="1" applyBorder="1" applyAlignment="1" applyProtection="1">
      <alignment horizontal="right" vertical="center" wrapText="1"/>
      <protection/>
    </xf>
    <xf numFmtId="167" fontId="0" fillId="0" borderId="20" xfId="51" applyNumberFormat="1" applyFill="1" applyBorder="1" applyAlignment="1" applyProtection="1">
      <alignment horizontal="right" vertical="center" wrapText="1"/>
      <protection/>
    </xf>
    <xf numFmtId="0" fontId="8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20" xfId="0" applyNumberFormat="1" applyFont="1" applyFill="1" applyBorder="1" applyAlignment="1" applyProtection="1">
      <alignment horizontal="right" vertical="center" wrapText="1"/>
      <protection locked="0"/>
    </xf>
    <xf numFmtId="167" fontId="0" fillId="33" borderId="23" xfId="51" applyNumberFormat="1" applyFill="1" applyBorder="1" applyAlignment="1" applyProtection="1">
      <alignment horizontal="right" vertical="center"/>
      <protection/>
    </xf>
    <xf numFmtId="167" fontId="0" fillId="33" borderId="17" xfId="51" applyNumberFormat="1" applyFill="1" applyBorder="1" applyAlignment="1" applyProtection="1">
      <alignment horizontal="right" vertical="center"/>
      <protection/>
    </xf>
    <xf numFmtId="0" fontId="8" fillId="33" borderId="19" xfId="0" applyFont="1" applyFill="1" applyBorder="1" applyAlignment="1" applyProtection="1">
      <alignment horizontal="center" vertical="center"/>
      <protection locked="0"/>
    </xf>
    <xf numFmtId="0" fontId="8" fillId="33" borderId="20" xfId="0" applyFont="1" applyFill="1" applyBorder="1" applyAlignment="1" applyProtection="1">
      <alignment horizontal="center" vertical="center"/>
      <protection locked="0"/>
    </xf>
    <xf numFmtId="167" fontId="8" fillId="0" borderId="15" xfId="0" applyNumberFormat="1" applyFont="1" applyFill="1" applyBorder="1" applyAlignment="1">
      <alignment horizontal="right" vertical="center"/>
    </xf>
    <xf numFmtId="167" fontId="8" fillId="0" borderId="16" xfId="0" applyNumberFormat="1" applyFont="1" applyFill="1" applyBorder="1" applyAlignment="1">
      <alignment horizontal="right" vertical="center"/>
    </xf>
    <xf numFmtId="167" fontId="8" fillId="0" borderId="19" xfId="0" applyNumberFormat="1" applyFont="1" applyFill="1" applyBorder="1" applyAlignment="1">
      <alignment horizontal="right" vertical="center"/>
    </xf>
    <xf numFmtId="167" fontId="8" fillId="0" borderId="20" xfId="0" applyNumberFormat="1" applyFont="1" applyFill="1" applyBorder="1" applyAlignment="1">
      <alignment horizontal="right" vertical="center"/>
    </xf>
    <xf numFmtId="0" fontId="8" fillId="0" borderId="19" xfId="0" applyFont="1" applyFill="1" applyBorder="1" applyAlignment="1" applyProtection="1">
      <alignment horizontal="right" vertical="center" wrapText="1"/>
      <protection locked="0"/>
    </xf>
    <xf numFmtId="0" fontId="8" fillId="0" borderId="20" xfId="0" applyFont="1" applyFill="1" applyBorder="1" applyAlignment="1" applyProtection="1">
      <alignment horizontal="right" vertical="center" wrapText="1"/>
      <protection locked="0"/>
    </xf>
    <xf numFmtId="167" fontId="8" fillId="33" borderId="23" xfId="0" applyNumberFormat="1" applyFont="1" applyFill="1" applyBorder="1" applyAlignment="1">
      <alignment horizontal="right" vertical="center"/>
    </xf>
    <xf numFmtId="167" fontId="8" fillId="33" borderId="17" xfId="0" applyNumberFormat="1" applyFont="1" applyFill="1" applyBorder="1" applyAlignment="1">
      <alignment horizontal="right" vertical="center"/>
    </xf>
    <xf numFmtId="37" fontId="10" fillId="0" borderId="11" xfId="0" applyNumberFormat="1" applyFont="1" applyFill="1" applyBorder="1" applyAlignment="1">
      <alignment horizontal="right" vertical="center"/>
    </xf>
    <xf numFmtId="0" fontId="12" fillId="33" borderId="10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/>
    </xf>
    <xf numFmtId="168" fontId="8" fillId="0" borderId="15" xfId="0" applyNumberFormat="1" applyFont="1" applyBorder="1" applyAlignment="1">
      <alignment horizontal="center" vertical="center" wrapText="1"/>
    </xf>
    <xf numFmtId="168" fontId="8" fillId="0" borderId="16" xfId="0" applyNumberFormat="1" applyFont="1" applyBorder="1" applyAlignment="1">
      <alignment horizontal="center" vertical="center" wrapText="1"/>
    </xf>
    <xf numFmtId="168" fontId="8" fillId="0" borderId="19" xfId="0" applyNumberFormat="1" applyFont="1" applyBorder="1" applyAlignment="1">
      <alignment horizontal="center" vertical="center" wrapText="1"/>
    </xf>
    <xf numFmtId="168" fontId="8" fillId="0" borderId="20" xfId="0" applyNumberFormat="1" applyFont="1" applyBorder="1" applyAlignment="1">
      <alignment horizontal="center" vertical="center" wrapText="1"/>
    </xf>
    <xf numFmtId="0" fontId="8" fillId="0" borderId="19" xfId="0" applyFont="1" applyBorder="1" applyAlignment="1" applyProtection="1">
      <alignment horizontal="center" vertical="center" wrapText="1"/>
      <protection locked="0"/>
    </xf>
    <xf numFmtId="0" fontId="8" fillId="0" borderId="20" xfId="0" applyFont="1" applyBorder="1" applyAlignment="1" applyProtection="1">
      <alignment horizontal="center" vertical="center" wrapText="1"/>
      <protection locked="0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2" xfId="0" applyFont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8" fillId="0" borderId="17" xfId="0" applyFont="1" applyBorder="1" applyAlignment="1" applyProtection="1">
      <alignment horizontal="right" vertical="center"/>
      <protection locked="0"/>
    </xf>
    <xf numFmtId="37" fontId="12" fillId="33" borderId="10" xfId="0" applyNumberFormat="1" applyFont="1" applyFill="1" applyBorder="1" applyAlignment="1">
      <alignment horizontal="center" vertical="center" wrapText="1"/>
    </xf>
    <xf numFmtId="37" fontId="8" fillId="33" borderId="23" xfId="0" applyNumberFormat="1" applyFont="1" applyFill="1" applyBorder="1" applyAlignment="1" applyProtection="1">
      <alignment horizontal="center" vertical="center"/>
      <protection locked="0"/>
    </xf>
    <xf numFmtId="37" fontId="8" fillId="33" borderId="17" xfId="0" applyNumberFormat="1" applyFont="1" applyFill="1" applyBorder="1" applyAlignment="1">
      <alignment horizontal="center" vertical="center" wrapText="1"/>
    </xf>
    <xf numFmtId="37" fontId="8" fillId="33" borderId="23" xfId="0" applyNumberFormat="1" applyFont="1" applyFill="1" applyBorder="1" applyAlignment="1" applyProtection="1">
      <alignment horizontal="center" vertical="center" wrapText="1"/>
      <protection locked="0"/>
    </xf>
    <xf numFmtId="37" fontId="8" fillId="33" borderId="17" xfId="0" applyNumberFormat="1" applyFont="1" applyFill="1" applyBorder="1" applyAlignment="1" applyProtection="1">
      <alignment horizontal="center" vertical="center" wrapText="1"/>
      <protection locked="0"/>
    </xf>
    <xf numFmtId="37" fontId="8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8" fillId="0" borderId="19" xfId="0" applyFont="1" applyFill="1" applyBorder="1" applyAlignment="1" applyProtection="1">
      <alignment horizontal="center" vertical="center"/>
      <protection locked="0"/>
    </xf>
    <xf numFmtId="0" fontId="8" fillId="0" borderId="20" xfId="0" applyFont="1" applyFill="1" applyBorder="1" applyAlignment="1" applyProtection="1">
      <alignment horizontal="center" vertical="center"/>
      <protection locked="0"/>
    </xf>
    <xf numFmtId="37" fontId="8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1" xfId="0" applyFont="1" applyFill="1" applyBorder="1" applyAlignment="1" applyProtection="1">
      <alignment horizontal="center" vertical="center"/>
      <protection locked="0"/>
    </xf>
    <xf numFmtId="0" fontId="8" fillId="0" borderId="22" xfId="0" applyFont="1" applyFill="1" applyBorder="1" applyAlignment="1" applyProtection="1">
      <alignment horizontal="center" vertical="center"/>
      <protection locked="0"/>
    </xf>
    <xf numFmtId="4" fontId="8" fillId="0" borderId="19" xfId="0" applyNumberFormat="1" applyFont="1" applyFill="1" applyBorder="1" applyAlignment="1">
      <alignment horizontal="right" vertical="center" wrapText="1"/>
    </xf>
    <xf numFmtId="4" fontId="8" fillId="0" borderId="20" xfId="0" applyNumberFormat="1" applyFont="1" applyFill="1" applyBorder="1" applyAlignment="1">
      <alignment horizontal="right" vertical="center" wrapText="1"/>
    </xf>
    <xf numFmtId="4" fontId="8" fillId="0" borderId="19" xfId="0" applyNumberFormat="1" applyFont="1" applyFill="1" applyBorder="1" applyAlignment="1">
      <alignment horizontal="right" vertical="center"/>
    </xf>
    <xf numFmtId="4" fontId="8" fillId="0" borderId="20" xfId="0" applyNumberFormat="1" applyFont="1" applyFill="1" applyBorder="1" applyAlignment="1">
      <alignment horizontal="right" vertical="center"/>
    </xf>
    <xf numFmtId="4" fontId="8" fillId="0" borderId="19" xfId="0" applyNumberFormat="1" applyFont="1" applyFill="1" applyBorder="1" applyAlignment="1" applyProtection="1">
      <alignment horizontal="right" vertical="center"/>
      <protection locked="0"/>
    </xf>
    <xf numFmtId="4" fontId="8" fillId="0" borderId="20" xfId="0" applyNumberFormat="1" applyFont="1" applyFill="1" applyBorder="1" applyAlignment="1" applyProtection="1">
      <alignment horizontal="right" vertical="center"/>
      <protection locked="0"/>
    </xf>
    <xf numFmtId="4" fontId="8" fillId="0" borderId="21" xfId="0" applyNumberFormat="1" applyFont="1" applyFill="1" applyBorder="1" applyAlignment="1" applyProtection="1">
      <alignment horizontal="right" vertical="center"/>
      <protection locked="0"/>
    </xf>
    <xf numFmtId="4" fontId="8" fillId="0" borderId="22" xfId="0" applyNumberFormat="1" applyFont="1" applyFill="1" applyBorder="1" applyAlignment="1" applyProtection="1">
      <alignment horizontal="right" vertical="center"/>
      <protection locked="0"/>
    </xf>
    <xf numFmtId="4" fontId="8" fillId="0" borderId="21" xfId="0" applyNumberFormat="1" applyFont="1" applyFill="1" applyBorder="1" applyAlignment="1">
      <alignment horizontal="right" vertical="center"/>
    </xf>
    <xf numFmtId="4" fontId="8" fillId="0" borderId="22" xfId="0" applyNumberFormat="1" applyFont="1" applyFill="1" applyBorder="1" applyAlignment="1">
      <alignment horizontal="right" vertical="center"/>
    </xf>
    <xf numFmtId="4" fontId="8" fillId="0" borderId="12" xfId="0" applyNumberFormat="1" applyFont="1" applyFill="1" applyBorder="1" applyAlignment="1">
      <alignment horizontal="right" vertical="center"/>
    </xf>
    <xf numFmtId="4" fontId="8" fillId="0" borderId="13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 applyProtection="1">
      <alignment horizontal="center"/>
      <protection locked="0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 applyProtection="1">
      <alignment horizontal="center" wrapText="1"/>
      <protection locked="0"/>
    </xf>
    <xf numFmtId="49" fontId="8" fillId="33" borderId="14" xfId="0" applyNumberFormat="1" applyFont="1" applyFill="1" applyBorder="1" applyAlignment="1" applyProtection="1">
      <alignment horizontal="center" wrapText="1"/>
      <protection locked="0"/>
    </xf>
    <xf numFmtId="49" fontId="8" fillId="33" borderId="16" xfId="0" applyNumberFormat="1" applyFont="1" applyFill="1" applyBorder="1" applyAlignment="1" applyProtection="1">
      <alignment horizontal="center" wrapText="1"/>
      <protection locked="0"/>
    </xf>
    <xf numFmtId="0" fontId="8" fillId="33" borderId="21" xfId="0" applyFont="1" applyFill="1" applyBorder="1" applyAlignment="1">
      <alignment horizontal="center" vertical="center" wrapText="1"/>
    </xf>
    <xf numFmtId="49" fontId="8" fillId="33" borderId="13" xfId="0" applyNumberFormat="1" applyFont="1" applyFill="1" applyBorder="1" applyAlignment="1">
      <alignment horizontal="center" vertical="center" wrapText="1"/>
    </xf>
    <xf numFmtId="49" fontId="8" fillId="33" borderId="22" xfId="0" applyNumberFormat="1" applyFont="1" applyFill="1" applyBorder="1" applyAlignment="1">
      <alignment horizontal="center" vertical="center" wrapText="1"/>
    </xf>
    <xf numFmtId="4" fontId="8" fillId="0" borderId="17" xfId="0" applyNumberFormat="1" applyFont="1" applyFill="1" applyBorder="1" applyAlignment="1">
      <alignment horizontal="right" vertical="center"/>
    </xf>
    <xf numFmtId="0" fontId="8" fillId="33" borderId="11" xfId="0" applyFont="1" applyFill="1" applyBorder="1" applyAlignment="1">
      <alignment horizontal="center" vertical="center"/>
    </xf>
    <xf numFmtId="4" fontId="8" fillId="0" borderId="17" xfId="0" applyNumberFormat="1" applyFont="1" applyFill="1" applyBorder="1" applyAlignment="1" applyProtection="1">
      <alignment horizontal="right" vertical="center"/>
      <protection/>
    </xf>
    <xf numFmtId="4" fontId="8" fillId="0" borderId="17" xfId="0" applyNumberFormat="1" applyFont="1" applyFill="1" applyBorder="1" applyAlignment="1" applyProtection="1">
      <alignment horizontal="center" vertical="center"/>
      <protection locked="0"/>
    </xf>
    <xf numFmtId="4" fontId="8" fillId="33" borderId="17" xfId="0" applyNumberFormat="1" applyFont="1" applyFill="1" applyBorder="1" applyAlignment="1">
      <alignment horizontal="right" vertical="center"/>
    </xf>
    <xf numFmtId="3" fontId="8" fillId="33" borderId="17" xfId="0" applyNumberFormat="1" applyFont="1" applyFill="1" applyBorder="1" applyAlignment="1">
      <alignment horizontal="center" vertical="center"/>
    </xf>
    <xf numFmtId="3" fontId="12" fillId="33" borderId="11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left" vertical="center"/>
    </xf>
    <xf numFmtId="0" fontId="8" fillId="0" borderId="18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33" borderId="23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>
      <alignment horizontal="left" vertical="center" wrapText="1"/>
    </xf>
    <xf numFmtId="4" fontId="8" fillId="0" borderId="22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8" fillId="0" borderId="17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40" xfId="0" applyFont="1" applyBorder="1" applyAlignment="1" applyProtection="1">
      <alignment horizontal="left" vertical="center" wrapText="1"/>
      <protection locked="0"/>
    </xf>
    <xf numFmtId="4" fontId="8" fillId="0" borderId="37" xfId="0" applyNumberFormat="1" applyFont="1" applyFill="1" applyBorder="1" applyAlignment="1" applyProtection="1">
      <alignment horizontal="right" vertical="center" wrapText="1"/>
      <protection locked="0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4" fontId="8" fillId="0" borderId="16" xfId="0" applyNumberFormat="1" applyFont="1" applyFill="1" applyBorder="1" applyAlignment="1">
      <alignment horizontal="right" vertical="center" wrapText="1"/>
    </xf>
    <xf numFmtId="4" fontId="8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24" xfId="0" applyNumberFormat="1" applyFont="1" applyFill="1" applyBorder="1" applyAlignment="1">
      <alignment horizontal="right" vertical="center" wrapText="1"/>
    </xf>
    <xf numFmtId="10" fontId="8" fillId="0" borderId="24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4" fontId="8" fillId="0" borderId="23" xfId="0" applyNumberFormat="1" applyFont="1" applyFill="1" applyBorder="1" applyAlignment="1" applyProtection="1">
      <alignment horizontal="center" vertical="center"/>
      <protection locked="0"/>
    </xf>
    <xf numFmtId="0" fontId="8" fillId="33" borderId="14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/>
    </xf>
    <xf numFmtId="0" fontId="8" fillId="33" borderId="10" xfId="0" applyFont="1" applyFill="1" applyBorder="1" applyAlignment="1" applyProtection="1">
      <alignment horizontal="center" vertical="center" wrapText="1"/>
      <protection locked="0"/>
    </xf>
    <xf numFmtId="0" fontId="8" fillId="33" borderId="15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4" fontId="0" fillId="0" borderId="16" xfId="0" applyNumberFormat="1" applyBorder="1" applyAlignment="1" applyProtection="1">
      <alignment horizontal="right" vertical="center"/>
      <protection locked="0"/>
    </xf>
    <xf numFmtId="4" fontId="0" fillId="0" borderId="20" xfId="0" applyNumberFormat="1" applyBorder="1" applyAlignment="1" applyProtection="1">
      <alignment horizontal="right" vertical="center"/>
      <protection locked="0"/>
    </xf>
    <xf numFmtId="0" fontId="8" fillId="0" borderId="11" xfId="0" applyFont="1" applyBorder="1" applyAlignment="1">
      <alignment horizontal="left" vertical="center" wrapText="1"/>
    </xf>
    <xf numFmtId="4" fontId="0" fillId="0" borderId="17" xfId="0" applyNumberFormat="1" applyBorder="1" applyAlignment="1">
      <alignment horizontal="right" vertical="center"/>
    </xf>
    <xf numFmtId="0" fontId="8" fillId="0" borderId="24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right" vertical="center" wrapText="1"/>
    </xf>
    <xf numFmtId="0" fontId="8" fillId="33" borderId="41" xfId="0" applyFont="1" applyFill="1" applyBorder="1" applyAlignment="1">
      <alignment horizontal="center" vertical="center" wrapText="1"/>
    </xf>
    <xf numFmtId="0" fontId="8" fillId="33" borderId="42" xfId="0" applyFont="1" applyFill="1" applyBorder="1" applyAlignment="1">
      <alignment horizontal="center" vertical="center" wrapText="1"/>
    </xf>
    <xf numFmtId="0" fontId="8" fillId="33" borderId="43" xfId="0" applyFont="1" applyFill="1" applyBorder="1" applyAlignment="1">
      <alignment horizontal="center" vertical="center" wrapText="1"/>
    </xf>
    <xf numFmtId="4" fontId="8" fillId="0" borderId="44" xfId="0" applyNumberFormat="1" applyFont="1" applyBorder="1" applyAlignment="1" applyProtection="1">
      <alignment horizontal="right" vertical="center" wrapText="1"/>
      <protection locked="0"/>
    </xf>
    <xf numFmtId="0" fontId="8" fillId="0" borderId="45" xfId="0" applyFont="1" applyBorder="1" applyAlignment="1">
      <alignment horizontal="right" vertical="center" wrapText="1"/>
    </xf>
    <xf numFmtId="0" fontId="12" fillId="33" borderId="46" xfId="0" applyFont="1" applyFill="1" applyBorder="1" applyAlignment="1">
      <alignment horizontal="center" vertical="center" wrapText="1"/>
    </xf>
    <xf numFmtId="0" fontId="8" fillId="33" borderId="47" xfId="0" applyFont="1" applyFill="1" applyBorder="1" applyAlignment="1">
      <alignment horizontal="center" vertical="center" wrapText="1"/>
    </xf>
    <xf numFmtId="0" fontId="8" fillId="0" borderId="34" xfId="0" applyFont="1" applyBorder="1" applyAlignment="1">
      <alignment horizontal="left" vertical="center" wrapText="1"/>
    </xf>
    <xf numFmtId="4" fontId="8" fillId="0" borderId="32" xfId="0" applyNumberFormat="1" applyFont="1" applyBorder="1" applyAlignment="1">
      <alignment horizontal="right" vertical="center" wrapText="1"/>
    </xf>
    <xf numFmtId="4" fontId="8" fillId="0" borderId="44" xfId="0" applyNumberFormat="1" applyFont="1" applyBorder="1" applyAlignment="1">
      <alignment horizontal="right" vertical="center" wrapText="1"/>
    </xf>
    <xf numFmtId="0" fontId="8" fillId="33" borderId="33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 indent="4"/>
    </xf>
    <xf numFmtId="0" fontId="8" fillId="0" borderId="48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>
      <alignment horizontal="justify" vertical="center" wrapText="1"/>
    </xf>
    <xf numFmtId="0" fontId="16" fillId="0" borderId="0" xfId="0" applyFont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right" vertical="center"/>
    </xf>
    <xf numFmtId="4" fontId="2" fillId="0" borderId="19" xfId="0" applyNumberFormat="1" applyFont="1" applyFill="1" applyBorder="1" applyAlignment="1" applyProtection="1">
      <alignment horizontal="center" vertical="center"/>
      <protection locked="0"/>
    </xf>
    <xf numFmtId="4" fontId="2" fillId="0" borderId="21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>
      <alignment horizontal="center" vertical="center" wrapText="1"/>
    </xf>
    <xf numFmtId="37" fontId="2" fillId="0" borderId="16" xfId="0" applyNumberFormat="1" applyFont="1" applyFill="1" applyBorder="1" applyAlignment="1">
      <alignment horizontal="center" vertical="center"/>
    </xf>
    <xf numFmtId="37" fontId="2" fillId="0" borderId="15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37" fontId="2" fillId="0" borderId="21" xfId="0" applyNumberFormat="1" applyFont="1" applyFill="1" applyBorder="1" applyAlignment="1">
      <alignment horizontal="center" vertical="center"/>
    </xf>
    <xf numFmtId="37" fontId="2" fillId="0" borderId="2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vertical="center"/>
    </xf>
    <xf numFmtId="49" fontId="20" fillId="0" borderId="10" xfId="0" applyNumberFormat="1" applyFont="1" applyFill="1" applyBorder="1" applyAlignment="1">
      <alignment horizontal="center" vertical="center"/>
    </xf>
    <xf numFmtId="37" fontId="2" fillId="0" borderId="22" xfId="0" applyNumberFormat="1" applyFont="1" applyFill="1" applyBorder="1" applyAlignment="1">
      <alignment horizontal="center" vertical="center"/>
    </xf>
    <xf numFmtId="4" fontId="2" fillId="0" borderId="23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justify" vertical="center" wrapText="1"/>
    </xf>
    <xf numFmtId="0" fontId="21" fillId="35" borderId="0" xfId="0" applyNumberFormat="1" applyFont="1" applyFill="1" applyBorder="1" applyAlignment="1">
      <alignment horizontal="left" vertical="center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33" borderId="17" xfId="0" applyFont="1" applyFill="1" applyBorder="1" applyAlignment="1">
      <alignment horizontal="center" vertical="center"/>
    </xf>
    <xf numFmtId="0" fontId="23" fillId="33" borderId="15" xfId="0" applyFont="1" applyFill="1" applyBorder="1" applyAlignment="1">
      <alignment horizontal="center" vertical="center"/>
    </xf>
    <xf numFmtId="0" fontId="23" fillId="33" borderId="16" xfId="0" applyFont="1" applyFill="1" applyBorder="1" applyAlignment="1">
      <alignment horizontal="center" vertical="center"/>
    </xf>
    <xf numFmtId="0" fontId="23" fillId="33" borderId="21" xfId="0" applyFont="1" applyFill="1" applyBorder="1" applyAlignment="1">
      <alignment horizontal="center" vertical="center"/>
    </xf>
    <xf numFmtId="0" fontId="23" fillId="33" borderId="22" xfId="0" applyFont="1" applyFill="1" applyBorder="1" applyAlignment="1">
      <alignment horizontal="center" vertical="center"/>
    </xf>
    <xf numFmtId="4" fontId="22" fillId="0" borderId="19" xfId="0" applyNumberFormat="1" applyFont="1" applyFill="1" applyBorder="1" applyAlignment="1">
      <alignment horizontal="right" vertical="center"/>
    </xf>
    <xf numFmtId="10" fontId="22" fillId="0" borderId="20" xfId="0" applyNumberFormat="1" applyFont="1" applyFill="1" applyBorder="1" applyAlignment="1">
      <alignment horizontal="center" vertical="center"/>
    </xf>
    <xf numFmtId="4" fontId="22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23" fillId="0" borderId="23" xfId="0" applyNumberFormat="1" applyFont="1" applyFill="1" applyBorder="1" applyAlignment="1">
      <alignment horizontal="right" vertical="center"/>
    </xf>
    <xf numFmtId="10" fontId="22" fillId="0" borderId="17" xfId="0" applyNumberFormat="1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horizontal="center" vertical="center"/>
    </xf>
    <xf numFmtId="4" fontId="22" fillId="0" borderId="20" xfId="0" applyNumberFormat="1" applyFont="1" applyFill="1" applyBorder="1" applyAlignment="1" applyProtection="1">
      <alignment horizontal="right" vertical="center"/>
      <protection locked="0"/>
    </xf>
    <xf numFmtId="10" fontId="23" fillId="0" borderId="17" xfId="0" applyNumberFormat="1" applyFont="1" applyFill="1" applyBorder="1" applyAlignment="1">
      <alignment horizontal="center" vertical="center"/>
    </xf>
    <xf numFmtId="0" fontId="24" fillId="33" borderId="14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left" vertical="center" wrapText="1"/>
    </xf>
    <xf numFmtId="10" fontId="22" fillId="0" borderId="11" xfId="0" applyNumberFormat="1" applyFont="1" applyBorder="1" applyAlignment="1">
      <alignment horizontal="center" vertical="center"/>
    </xf>
    <xf numFmtId="4" fontId="22" fillId="0" borderId="11" xfId="0" applyNumberFormat="1" applyFont="1" applyBorder="1" applyAlignment="1">
      <alignment horizontal="right" vertical="center"/>
    </xf>
    <xf numFmtId="0" fontId="23" fillId="33" borderId="23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 applyProtection="1">
      <alignment horizontal="left" vertical="center" wrapText="1"/>
      <protection locked="0"/>
    </xf>
    <xf numFmtId="0" fontId="22" fillId="0" borderId="12" xfId="0" applyFont="1" applyFill="1" applyBorder="1" applyAlignment="1" applyProtection="1">
      <alignment horizontal="left" vertical="center" wrapText="1"/>
      <protection locked="0"/>
    </xf>
    <xf numFmtId="0" fontId="23" fillId="0" borderId="13" xfId="0" applyFont="1" applyFill="1" applyBorder="1" applyAlignment="1">
      <alignment horizontal="left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22" xfId="0" applyFont="1" applyFill="1" applyBorder="1" applyAlignment="1">
      <alignment horizontal="center" vertical="center" wrapText="1"/>
    </xf>
    <xf numFmtId="0" fontId="18" fillId="33" borderId="22" xfId="0" applyFont="1" applyFill="1" applyBorder="1" applyAlignment="1">
      <alignment horizontal="center" vertical="center"/>
    </xf>
    <xf numFmtId="0" fontId="22" fillId="0" borderId="18" xfId="0" applyFont="1" applyFill="1" applyBorder="1" applyAlignment="1" applyProtection="1">
      <alignment horizontal="left" vertical="center" wrapText="1"/>
      <protection locked="0"/>
    </xf>
    <xf numFmtId="4" fontId="23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left" vertical="center" wrapText="1"/>
      <protection locked="0"/>
    </xf>
    <xf numFmtId="4" fontId="23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24" xfId="0" applyFont="1" applyFill="1" applyBorder="1" applyAlignment="1">
      <alignment horizontal="left" vertical="center" wrapText="1"/>
    </xf>
    <xf numFmtId="4" fontId="23" fillId="0" borderId="22" xfId="0" applyNumberFormat="1" applyFont="1" applyFill="1" applyBorder="1" applyAlignment="1">
      <alignment horizontal="right" vertical="center" wrapText="1"/>
    </xf>
    <xf numFmtId="0" fontId="23" fillId="33" borderId="20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4" fontId="23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23" fillId="0" borderId="20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24" xfId="0" applyFont="1" applyFill="1" applyBorder="1" applyAlignment="1">
      <alignment vertical="center"/>
    </xf>
    <xf numFmtId="0" fontId="21" fillId="36" borderId="0" xfId="0" applyNumberFormat="1" applyFont="1" applyFill="1" applyBorder="1" applyAlignment="1">
      <alignment horizontal="left" vertical="center"/>
    </xf>
    <xf numFmtId="0" fontId="22" fillId="0" borderId="0" xfId="0" applyFont="1" applyFill="1" applyBorder="1" applyAlignment="1" applyProtection="1">
      <alignment horizontal="center"/>
      <protection locked="0"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33" borderId="17" xfId="0" applyFont="1" applyFill="1" applyBorder="1" applyAlignment="1">
      <alignment horizontal="center"/>
    </xf>
    <xf numFmtId="0" fontId="23" fillId="33" borderId="15" xfId="0" applyFont="1" applyFill="1" applyBorder="1" applyAlignment="1">
      <alignment horizontal="center"/>
    </xf>
    <xf numFmtId="0" fontId="23" fillId="33" borderId="16" xfId="0" applyFont="1" applyFill="1" applyBorder="1" applyAlignment="1">
      <alignment horizontal="center"/>
    </xf>
    <xf numFmtId="0" fontId="23" fillId="33" borderId="21" xfId="0" applyFont="1" applyFill="1" applyBorder="1" applyAlignment="1">
      <alignment horizontal="center"/>
    </xf>
    <xf numFmtId="0" fontId="23" fillId="33" borderId="22" xfId="0" applyFont="1" applyFill="1" applyBorder="1" applyAlignment="1">
      <alignment horizontal="center"/>
    </xf>
    <xf numFmtId="0" fontId="23" fillId="33" borderId="15" xfId="0" applyFont="1" applyFill="1" applyBorder="1" applyAlignment="1">
      <alignment horizontal="center" wrapText="1"/>
    </xf>
    <xf numFmtId="4" fontId="22" fillId="0" borderId="15" xfId="0" applyNumberFormat="1" applyFont="1" applyFill="1" applyBorder="1" applyAlignment="1">
      <alignment horizontal="center" vertical="center"/>
    </xf>
    <xf numFmtId="4" fontId="22" fillId="0" borderId="19" xfId="0" applyNumberFormat="1" applyFont="1" applyFill="1" applyBorder="1" applyAlignment="1" applyProtection="1">
      <alignment horizontal="center" vertical="center"/>
      <protection locked="0"/>
    </xf>
    <xf numFmtId="4" fontId="22" fillId="0" borderId="19" xfId="0" applyNumberFormat="1" applyFont="1" applyFill="1" applyBorder="1" applyAlignment="1">
      <alignment horizontal="center" vertical="center"/>
    </xf>
    <xf numFmtId="4" fontId="22" fillId="0" borderId="23" xfId="0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/>
    </xf>
    <xf numFmtId="4" fontId="23" fillId="0" borderId="19" xfId="0" applyNumberFormat="1" applyFont="1" applyFill="1" applyBorder="1" applyAlignment="1" applyProtection="1">
      <alignment horizontal="right" vertical="center"/>
      <protection locked="0"/>
    </xf>
    <xf numFmtId="4" fontId="22" fillId="0" borderId="17" xfId="0" applyNumberFormat="1" applyFont="1" applyFill="1" applyBorder="1" applyAlignment="1">
      <alignment horizontal="right" vertical="center"/>
    </xf>
    <xf numFmtId="0" fontId="23" fillId="34" borderId="40" xfId="0" applyFont="1" applyFill="1" applyBorder="1" applyAlignment="1">
      <alignment horizontal="left" vertical="center" wrapText="1"/>
    </xf>
    <xf numFmtId="4" fontId="22" fillId="0" borderId="37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23" fillId="33" borderId="18" xfId="0" applyFont="1" applyFill="1" applyBorder="1" applyAlignment="1">
      <alignment horizontal="center" wrapText="1"/>
    </xf>
    <xf numFmtId="0" fontId="18" fillId="33" borderId="22" xfId="0" applyFont="1" applyFill="1" applyBorder="1" applyAlignment="1">
      <alignment horizontal="center"/>
    </xf>
    <xf numFmtId="4" fontId="23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21" fillId="37" borderId="0" xfId="0" applyNumberFormat="1" applyFont="1" applyFill="1" applyBorder="1" applyAlignment="1">
      <alignment horizontal="left" vertical="center"/>
    </xf>
    <xf numFmtId="0" fontId="24" fillId="33" borderId="14" xfId="0" applyFont="1" applyFill="1" applyBorder="1" applyAlignment="1" applyProtection="1">
      <alignment horizontal="center" vertical="center" wrapText="1"/>
      <protection locked="0"/>
    </xf>
    <xf numFmtId="4" fontId="22" fillId="0" borderId="15" xfId="0" applyNumberFormat="1" applyFont="1" applyFill="1" applyBorder="1" applyAlignment="1">
      <alignment horizontal="right" vertical="center"/>
    </xf>
    <xf numFmtId="4" fontId="22" fillId="0" borderId="19" xfId="0" applyNumberFormat="1" applyFont="1" applyFill="1" applyBorder="1" applyAlignment="1" applyProtection="1">
      <alignment horizontal="right" vertical="center"/>
      <protection locked="0"/>
    </xf>
    <xf numFmtId="4" fontId="22" fillId="0" borderId="23" xfId="0" applyNumberFormat="1" applyFont="1" applyFill="1" applyBorder="1" applyAlignment="1">
      <alignment horizontal="right" vertical="center"/>
    </xf>
    <xf numFmtId="0" fontId="31" fillId="38" borderId="0" xfId="0" applyNumberFormat="1" applyFont="1" applyFill="1" applyBorder="1" applyAlignment="1">
      <alignment horizontal="left" vertical="center"/>
    </xf>
    <xf numFmtId="0" fontId="23" fillId="33" borderId="21" xfId="0" applyFont="1" applyFill="1" applyBorder="1" applyAlignment="1">
      <alignment horizontal="center" vertical="center" wrapText="1"/>
    </xf>
    <xf numFmtId="0" fontId="22" fillId="34" borderId="0" xfId="0" applyFont="1" applyFill="1" applyBorder="1" applyAlignment="1">
      <alignment horizontal="left" vertical="center"/>
    </xf>
    <xf numFmtId="0" fontId="22" fillId="34" borderId="12" xfId="0" applyFont="1" applyFill="1" applyBorder="1" applyAlignment="1">
      <alignment horizontal="left" vertical="center" wrapText="1"/>
    </xf>
    <xf numFmtId="0" fontId="22" fillId="34" borderId="0" xfId="0" applyFont="1" applyFill="1" applyBorder="1" applyAlignment="1">
      <alignment horizontal="left" vertical="center" wrapText="1"/>
    </xf>
    <xf numFmtId="0" fontId="22" fillId="34" borderId="13" xfId="0" applyFont="1" applyFill="1" applyBorder="1" applyAlignment="1">
      <alignment horizontal="left" vertical="center" wrapText="1"/>
    </xf>
    <xf numFmtId="0" fontId="23" fillId="34" borderId="11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65" fontId="2" fillId="0" borderId="16" xfId="0" applyNumberFormat="1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4" fontId="2" fillId="0" borderId="16" xfId="0" applyNumberFormat="1" applyFont="1" applyFill="1" applyBorder="1" applyAlignment="1">
      <alignment horizontal="right" vertical="center"/>
    </xf>
    <xf numFmtId="4" fontId="2" fillId="0" borderId="19" xfId="0" applyNumberFormat="1" applyFont="1" applyFill="1" applyBorder="1" applyAlignment="1" applyProtection="1">
      <alignment horizontal="right" vertical="center"/>
      <protection locked="0"/>
    </xf>
    <xf numFmtId="4" fontId="2" fillId="0" borderId="20" xfId="0" applyNumberFormat="1" applyFont="1" applyFill="1" applyBorder="1" applyAlignment="1">
      <alignment horizontal="right" vertical="center"/>
    </xf>
    <xf numFmtId="4" fontId="2" fillId="0" borderId="23" xfId="0" applyNumberFormat="1" applyFont="1" applyFill="1" applyBorder="1" applyAlignment="1" applyProtection="1">
      <alignment horizontal="right" vertical="center"/>
      <protection locked="0"/>
    </xf>
    <xf numFmtId="4" fontId="2" fillId="0" borderId="17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4" fontId="2" fillId="0" borderId="21" xfId="0" applyNumberFormat="1" applyFont="1" applyFill="1" applyBorder="1" applyAlignment="1" applyProtection="1">
      <alignment horizontal="right" vertical="center"/>
      <protection locked="0"/>
    </xf>
    <xf numFmtId="4" fontId="2" fillId="0" borderId="22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4" fontId="2" fillId="0" borderId="20" xfId="0" applyNumberFormat="1" applyFont="1" applyFill="1" applyBorder="1" applyAlignment="1">
      <alignment horizontal="right"/>
    </xf>
    <xf numFmtId="4" fontId="2" fillId="0" borderId="20" xfId="0" applyNumberFormat="1" applyFont="1" applyFill="1" applyBorder="1" applyAlignment="1" applyProtection="1">
      <alignment horizontal="right"/>
      <protection locked="0"/>
    </xf>
    <xf numFmtId="4" fontId="2" fillId="0" borderId="49" xfId="0" applyNumberFormat="1" applyFont="1" applyFill="1" applyBorder="1" applyAlignment="1" applyProtection="1">
      <alignment horizontal="right"/>
      <protection locked="0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4" fontId="2" fillId="0" borderId="17" xfId="0" applyNumberFormat="1" applyFont="1" applyFill="1" applyBorder="1" applyAlignment="1" applyProtection="1">
      <alignment horizontal="right" vertical="center"/>
      <protection locked="0"/>
    </xf>
    <xf numFmtId="4" fontId="2" fillId="0" borderId="22" xfId="0" applyNumberFormat="1" applyFont="1" applyFill="1" applyBorder="1" applyAlignment="1" applyProtection="1">
      <alignment horizontal="right"/>
      <protection locked="0"/>
    </xf>
    <xf numFmtId="0" fontId="2" fillId="0" borderId="1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/>
    </xf>
    <xf numFmtId="10" fontId="2" fillId="0" borderId="49" xfId="0" applyNumberFormat="1" applyFont="1" applyFill="1" applyBorder="1" applyAlignment="1" applyProtection="1">
      <alignment horizontal="center" vertical="center"/>
      <protection locked="0"/>
    </xf>
    <xf numFmtId="10" fontId="2" fillId="0" borderId="22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/>
    </xf>
    <xf numFmtId="10" fontId="2" fillId="0" borderId="16" xfId="0" applyNumberFormat="1" applyFont="1" applyFill="1" applyBorder="1" applyAlignment="1" applyProtection="1">
      <alignment horizontal="center" vertical="center"/>
      <protection locked="0"/>
    </xf>
    <xf numFmtId="10" fontId="2" fillId="0" borderId="20" xfId="0" applyNumberFormat="1" applyFont="1" applyFill="1" applyBorder="1" applyAlignment="1" applyProtection="1">
      <alignment horizontal="center" vertical="center"/>
      <protection locked="0"/>
    </xf>
    <xf numFmtId="4" fontId="19" fillId="0" borderId="17" xfId="0" applyNumberFormat="1" applyFont="1" applyFill="1" applyBorder="1" applyAlignment="1" applyProtection="1">
      <alignment horizontal="right" vertical="center"/>
      <protection locked="0"/>
    </xf>
    <xf numFmtId="10" fontId="2" fillId="0" borderId="17" xfId="0" applyNumberFormat="1" applyFont="1" applyFill="1" applyBorder="1" applyAlignment="1" applyProtection="1">
      <alignment horizontal="center" vertical="center"/>
      <protection locked="0"/>
    </xf>
    <xf numFmtId="10" fontId="2" fillId="0" borderId="17" xfId="0" applyNumberFormat="1" applyFont="1" applyFill="1" applyBorder="1" applyAlignment="1" applyProtection="1">
      <alignment horizontal="right" vertical="center"/>
      <protection locked="0"/>
    </xf>
    <xf numFmtId="0" fontId="2" fillId="0" borderId="18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55E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externalLink" Target="externalLinks/externalLink2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COMPARTILHADA\ITINGA\2013\LRF\Meus%20documentos\Hwilkon\RECESS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asta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2 (2)"/>
      <sheetName val="Plan1"/>
      <sheetName val="Plan2"/>
      <sheetName val="Plan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Plan3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3"/>
  <dimension ref="A1:I1000"/>
  <sheetViews>
    <sheetView zoomScale="116" zoomScaleNormal="116" zoomScalePageLayoutView="0" workbookViewId="0" topLeftCell="A1">
      <selection activeCell="B17" sqref="B17"/>
    </sheetView>
  </sheetViews>
  <sheetFormatPr defaultColWidth="46.421875" defaultRowHeight="6" customHeight="1"/>
  <cols>
    <col min="1" max="1" width="49.28125" style="1" customWidth="1"/>
    <col min="2" max="2" width="73.00390625" style="1" customWidth="1"/>
    <col min="3" max="16384" width="46.421875" style="1" customWidth="1"/>
  </cols>
  <sheetData>
    <row r="1" spans="1:9" ht="19.5" customHeight="1">
      <c r="A1" s="682" t="s">
        <v>911</v>
      </c>
      <c r="B1" s="682"/>
      <c r="C1" s="2"/>
      <c r="D1" s="2"/>
      <c r="E1" s="2"/>
      <c r="F1" s="2"/>
      <c r="G1" s="2"/>
      <c r="H1" s="2"/>
      <c r="I1" s="2"/>
    </row>
    <row r="2" spans="1:9" ht="19.5" customHeight="1">
      <c r="A2" s="682" t="s">
        <v>927</v>
      </c>
      <c r="B2" s="682"/>
      <c r="C2" s="2"/>
      <c r="D2" s="2"/>
      <c r="E2" s="2"/>
      <c r="F2" s="2"/>
      <c r="G2" s="2"/>
      <c r="H2" s="2"/>
      <c r="I2" s="2"/>
    </row>
    <row r="3" spans="1:9" ht="19.5" customHeight="1">
      <c r="A3" s="682" t="s">
        <v>930</v>
      </c>
      <c r="B3" s="682"/>
      <c r="C3" s="2"/>
      <c r="D3" s="2"/>
      <c r="E3" s="2"/>
      <c r="F3" s="2"/>
      <c r="G3" s="2"/>
      <c r="H3" s="2"/>
      <c r="I3" s="2"/>
    </row>
    <row r="4" spans="1:9" ht="19.5" customHeight="1">
      <c r="A4" s="683" t="s">
        <v>0</v>
      </c>
      <c r="B4" s="683"/>
      <c r="C4" s="2"/>
      <c r="D4" s="2"/>
      <c r="E4" s="2"/>
      <c r="F4" s="2"/>
      <c r="G4" s="2"/>
      <c r="H4" s="2"/>
      <c r="I4" s="2"/>
    </row>
    <row r="5" spans="1:9" ht="19.5" customHeight="1">
      <c r="A5" s="682" t="s">
        <v>942</v>
      </c>
      <c r="B5" s="682"/>
      <c r="C5" s="2"/>
      <c r="D5" s="2"/>
      <c r="E5" s="2"/>
      <c r="F5" s="2"/>
      <c r="G5" s="2"/>
      <c r="H5" s="2"/>
      <c r="I5" s="2"/>
    </row>
    <row r="6" spans="1:2" ht="24" customHeight="1">
      <c r="A6" s="684" t="s">
        <v>1</v>
      </c>
      <c r="B6" s="684"/>
    </row>
    <row r="8" spans="1:2" ht="19.5" customHeight="1">
      <c r="A8" s="3" t="s">
        <v>2</v>
      </c>
      <c r="B8" s="4"/>
    </row>
    <row r="9" spans="1:2" ht="14.25" customHeight="1">
      <c r="A9" s="5" t="s">
        <v>3</v>
      </c>
      <c r="B9" s="678" t="s">
        <v>922</v>
      </c>
    </row>
    <row r="10" spans="1:2" ht="14.25" customHeight="1">
      <c r="A10" s="5" t="s">
        <v>4</v>
      </c>
      <c r="B10" s="673" t="s">
        <v>912</v>
      </c>
    </row>
    <row r="11" spans="1:2" ht="14.25" customHeight="1">
      <c r="A11" s="5" t="s">
        <v>5</v>
      </c>
      <c r="B11" s="678" t="s">
        <v>923</v>
      </c>
    </row>
    <row r="12" spans="1:2" ht="14.25" customHeight="1">
      <c r="A12" s="5" t="s">
        <v>6</v>
      </c>
      <c r="B12" s="679" t="s">
        <v>924</v>
      </c>
    </row>
    <row r="13" spans="1:2" ht="14.25" customHeight="1">
      <c r="A13" s="5" t="s">
        <v>7</v>
      </c>
      <c r="B13" s="674">
        <v>8596</v>
      </c>
    </row>
    <row r="14" spans="1:2" ht="19.5" customHeight="1">
      <c r="A14" s="3" t="s">
        <v>8</v>
      </c>
      <c r="B14" s="4"/>
    </row>
    <row r="15" spans="1:2" ht="14.25" customHeight="1">
      <c r="A15" s="5" t="s">
        <v>9</v>
      </c>
      <c r="B15" s="6" t="s">
        <v>941</v>
      </c>
    </row>
    <row r="16" spans="1:2" ht="14.25" customHeight="1">
      <c r="A16" s="7" t="s">
        <v>10</v>
      </c>
      <c r="B16" s="677">
        <v>41669</v>
      </c>
    </row>
    <row r="17" spans="1:2" ht="14.25" customHeight="1">
      <c r="A17" s="5" t="s">
        <v>11</v>
      </c>
      <c r="B17" s="677">
        <v>41669</v>
      </c>
    </row>
    <row r="18" spans="1:2" ht="19.5" customHeight="1">
      <c r="A18" s="3" t="s">
        <v>12</v>
      </c>
      <c r="B18" s="4"/>
    </row>
    <row r="19" spans="1:2" ht="14.25" customHeight="1">
      <c r="A19" s="5" t="s">
        <v>13</v>
      </c>
      <c r="B19" s="678" t="s">
        <v>925</v>
      </c>
    </row>
    <row r="20" spans="1:2" ht="14.25" customHeight="1">
      <c r="A20" s="7" t="s">
        <v>14</v>
      </c>
      <c r="B20" s="675" t="s">
        <v>926</v>
      </c>
    </row>
    <row r="21" spans="1:2" ht="14.25" customHeight="1">
      <c r="A21" s="8" t="s">
        <v>15</v>
      </c>
      <c r="B21" s="676" t="s">
        <v>940</v>
      </c>
    </row>
    <row r="1000" ht="6" customHeight="1">
      <c r="A1000" s="9" t="s">
        <v>16</v>
      </c>
    </row>
  </sheetData>
  <sheetProtection password="DA51" sheet="1" selectLockedCells="1"/>
  <mergeCells count="6">
    <mergeCell ref="A1:B1"/>
    <mergeCell ref="A2:B2"/>
    <mergeCell ref="A3:B3"/>
    <mergeCell ref="A4:B4"/>
    <mergeCell ref="A5:B5"/>
    <mergeCell ref="A6:B6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O31"/>
  <sheetViews>
    <sheetView zoomScale="116" zoomScaleNormal="116" zoomScalePageLayoutView="0" workbookViewId="0" topLeftCell="A1">
      <selection activeCell="A6" sqref="A6:E6"/>
    </sheetView>
  </sheetViews>
  <sheetFormatPr defaultColWidth="9.00390625" defaultRowHeight="12.75"/>
  <cols>
    <col min="1" max="1" width="82.140625" style="1" customWidth="1"/>
    <col min="2" max="5" width="14.7109375" style="1" customWidth="1"/>
    <col min="6" max="16384" width="9.00390625" style="1" customWidth="1"/>
  </cols>
  <sheetData>
    <row r="1" spans="1:6" ht="15.75" customHeight="1">
      <c r="A1" s="820" t="s">
        <v>535</v>
      </c>
      <c r="B1" s="820"/>
      <c r="C1" s="820"/>
      <c r="D1" s="820"/>
      <c r="E1" s="820"/>
      <c r="F1" s="331"/>
    </row>
    <row r="2" spans="1:15" ht="12.75">
      <c r="A2" s="704" t="s">
        <v>928</v>
      </c>
      <c r="B2" s="704"/>
      <c r="C2" s="704"/>
      <c r="D2" s="704"/>
      <c r="E2" s="704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12.75">
      <c r="A3" s="686" t="s">
        <v>18</v>
      </c>
      <c r="B3" s="686"/>
      <c r="C3" s="686"/>
      <c r="D3" s="686"/>
      <c r="E3" s="68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ht="12.75">
      <c r="A4" s="687" t="s">
        <v>391</v>
      </c>
      <c r="B4" s="687"/>
      <c r="C4" s="687"/>
      <c r="D4" s="687"/>
      <c r="E4" s="687"/>
      <c r="F4" s="278"/>
      <c r="G4" s="278"/>
      <c r="H4" s="278"/>
      <c r="I4" s="278"/>
      <c r="J4" s="278"/>
      <c r="K4" s="278"/>
      <c r="L4" s="278"/>
      <c r="M4" s="278"/>
      <c r="N4" s="278"/>
      <c r="O4" s="278"/>
    </row>
    <row r="5" spans="1:15" ht="12.75">
      <c r="A5" s="688" t="s">
        <v>20</v>
      </c>
      <c r="B5" s="688"/>
      <c r="C5" s="688"/>
      <c r="D5" s="688"/>
      <c r="E5" s="68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 ht="12.75">
      <c r="A6" s="704" t="s">
        <v>943</v>
      </c>
      <c r="B6" s="704"/>
      <c r="C6" s="704"/>
      <c r="D6" s="704"/>
      <c r="E6" s="704"/>
      <c r="F6" s="16"/>
      <c r="G6" s="16"/>
      <c r="H6" s="16"/>
      <c r="I6" s="16"/>
      <c r="J6" s="16"/>
      <c r="K6" s="16"/>
      <c r="L6" s="16"/>
      <c r="M6" s="16"/>
      <c r="N6" s="16"/>
      <c r="O6" s="16"/>
    </row>
    <row r="8" spans="1:5" ht="12.75">
      <c r="A8" s="821" t="s">
        <v>536</v>
      </c>
      <c r="B8" s="821"/>
      <c r="C8" s="821"/>
      <c r="D8" s="821"/>
      <c r="E8" s="821"/>
    </row>
    <row r="9" spans="1:5" ht="30" customHeight="1">
      <c r="A9" s="822" t="s">
        <v>537</v>
      </c>
      <c r="B9" s="823" t="s">
        <v>538</v>
      </c>
      <c r="C9" s="689" t="s">
        <v>108</v>
      </c>
      <c r="D9" s="689"/>
      <c r="E9" s="689"/>
    </row>
    <row r="10" spans="1:5" ht="30" customHeight="1">
      <c r="A10" s="822"/>
      <c r="B10" s="823"/>
      <c r="C10" s="110" t="s">
        <v>28</v>
      </c>
      <c r="D10" s="110" t="s">
        <v>30</v>
      </c>
      <c r="E10" s="279" t="s">
        <v>29</v>
      </c>
    </row>
    <row r="11" spans="1:5" ht="12.75">
      <c r="A11" s="822"/>
      <c r="B11" s="209" t="s">
        <v>111</v>
      </c>
      <c r="C11" s="157"/>
      <c r="D11" s="182" t="s">
        <v>112</v>
      </c>
      <c r="E11" s="280" t="s">
        <v>468</v>
      </c>
    </row>
    <row r="12" spans="1:5" ht="12.75">
      <c r="A12" s="281" t="s">
        <v>539</v>
      </c>
      <c r="B12" s="194">
        <f>SUM(B13:B14)</f>
        <v>0</v>
      </c>
      <c r="C12" s="332">
        <f>SUM(C13:C14)</f>
        <v>0</v>
      </c>
      <c r="D12" s="194">
        <f>SUM(D13:D14)</f>
        <v>0</v>
      </c>
      <c r="E12" s="333">
        <f aca="true" t="shared" si="0" ref="E12:E22">IF(B12="",0,IF(B12=0,0,D12/B12))</f>
        <v>0</v>
      </c>
    </row>
    <row r="13" spans="1:5" ht="12.75">
      <c r="A13" s="281" t="s">
        <v>540</v>
      </c>
      <c r="B13" s="334"/>
      <c r="C13" s="335"/>
      <c r="D13" s="334"/>
      <c r="E13" s="333">
        <f t="shared" si="0"/>
        <v>0</v>
      </c>
    </row>
    <row r="14" spans="1:5" ht="12.75">
      <c r="A14" s="281" t="s">
        <v>541</v>
      </c>
      <c r="B14" s="196"/>
      <c r="C14" s="335"/>
      <c r="D14" s="196"/>
      <c r="E14" s="333">
        <f t="shared" si="0"/>
        <v>0</v>
      </c>
    </row>
    <row r="15" spans="1:5" ht="12.75">
      <c r="A15" s="281" t="s">
        <v>542</v>
      </c>
      <c r="B15" s="336">
        <f>SUM(B16:B17)</f>
        <v>0</v>
      </c>
      <c r="C15" s="337">
        <f>SUM(C16:C17)</f>
        <v>0</v>
      </c>
      <c r="D15" s="336">
        <f>SUM(D16:D17)</f>
        <v>0</v>
      </c>
      <c r="E15" s="333">
        <f t="shared" si="0"/>
        <v>0</v>
      </c>
    </row>
    <row r="16" spans="1:5" ht="12.75">
      <c r="A16" s="281" t="s">
        <v>540</v>
      </c>
      <c r="B16" s="338"/>
      <c r="C16" s="339"/>
      <c r="D16" s="338"/>
      <c r="E16" s="333">
        <f t="shared" si="0"/>
        <v>0</v>
      </c>
    </row>
    <row r="17" spans="1:5" ht="12.75">
      <c r="A17" s="281" t="s">
        <v>541</v>
      </c>
      <c r="B17" s="338"/>
      <c r="C17" s="339"/>
      <c r="D17" s="338"/>
      <c r="E17" s="333">
        <f t="shared" si="0"/>
        <v>0</v>
      </c>
    </row>
    <row r="18" spans="1:5" ht="12.75">
      <c r="A18" s="281" t="s">
        <v>543</v>
      </c>
      <c r="B18" s="338"/>
      <c r="C18" s="339"/>
      <c r="D18" s="338"/>
      <c r="E18" s="333">
        <f t="shared" si="0"/>
        <v>0</v>
      </c>
    </row>
    <row r="19" spans="1:5" ht="12.75">
      <c r="A19" s="281" t="s">
        <v>544</v>
      </c>
      <c r="B19" s="338"/>
      <c r="C19" s="339"/>
      <c r="D19" s="338"/>
      <c r="E19" s="333">
        <f t="shared" si="0"/>
        <v>0</v>
      </c>
    </row>
    <row r="20" spans="1:5" ht="12.75">
      <c r="A20" s="281" t="s">
        <v>545</v>
      </c>
      <c r="B20" s="338"/>
      <c r="C20" s="339"/>
      <c r="D20" s="338"/>
      <c r="E20" s="333">
        <f t="shared" si="0"/>
        <v>0</v>
      </c>
    </row>
    <row r="21" spans="1:5" ht="12.75">
      <c r="A21" s="281" t="s">
        <v>546</v>
      </c>
      <c r="B21" s="338"/>
      <c r="C21" s="339"/>
      <c r="D21" s="338"/>
      <c r="E21" s="333">
        <f t="shared" si="0"/>
        <v>0</v>
      </c>
    </row>
    <row r="22" spans="1:5" ht="12.75">
      <c r="A22" s="281" t="s">
        <v>547</v>
      </c>
      <c r="B22" s="336">
        <f>+B12+B15+B18+B19+B20+B21</f>
        <v>0</v>
      </c>
      <c r="C22" s="337">
        <f>+C12+C15+C18+C19+C20+C21</f>
        <v>0</v>
      </c>
      <c r="D22" s="336">
        <f>+D12+D15+D18+D19+D20+D21</f>
        <v>0</v>
      </c>
      <c r="E22" s="340">
        <f t="shared" si="0"/>
        <v>0</v>
      </c>
    </row>
    <row r="23" spans="1:5" ht="19.5" customHeight="1">
      <c r="A23" s="702" t="s">
        <v>499</v>
      </c>
      <c r="B23" s="702"/>
      <c r="C23" s="702"/>
      <c r="D23" s="689" t="s">
        <v>265</v>
      </c>
      <c r="E23" s="689"/>
    </row>
    <row r="24" spans="1:5" ht="14.25" customHeight="1">
      <c r="A24" s="824" t="s">
        <v>548</v>
      </c>
      <c r="B24" s="824"/>
      <c r="C24" s="824"/>
      <c r="D24" s="825"/>
      <c r="E24" s="825"/>
    </row>
    <row r="25" spans="1:5" ht="14.25" customHeight="1">
      <c r="A25" s="824" t="s">
        <v>549</v>
      </c>
      <c r="B25" s="824"/>
      <c r="C25" s="824"/>
      <c r="D25" s="826"/>
      <c r="E25" s="826"/>
    </row>
    <row r="26" spans="1:5" ht="14.25" customHeight="1">
      <c r="A26" s="824" t="s">
        <v>550</v>
      </c>
      <c r="B26" s="824"/>
      <c r="C26" s="824"/>
      <c r="D26" s="826"/>
      <c r="E26" s="826"/>
    </row>
    <row r="27" spans="1:5" ht="14.25" customHeight="1">
      <c r="A27" s="824" t="s">
        <v>551</v>
      </c>
      <c r="B27" s="824"/>
      <c r="C27" s="824"/>
      <c r="D27" s="826"/>
      <c r="E27" s="826"/>
    </row>
    <row r="28" spans="1:5" ht="24.75" customHeight="1">
      <c r="A28" s="824" t="s">
        <v>552</v>
      </c>
      <c r="B28" s="824"/>
      <c r="C28" s="824"/>
      <c r="D28" s="826"/>
      <c r="E28" s="826"/>
    </row>
    <row r="29" spans="1:5" ht="24.75" customHeight="1">
      <c r="A29" s="829" t="s">
        <v>553</v>
      </c>
      <c r="B29" s="829"/>
      <c r="C29" s="829"/>
      <c r="D29" s="826"/>
      <c r="E29" s="826"/>
    </row>
    <row r="30" spans="1:5" ht="14.25" customHeight="1">
      <c r="A30" s="827" t="s">
        <v>554</v>
      </c>
      <c r="B30" s="827"/>
      <c r="C30" s="827"/>
      <c r="D30" s="828">
        <f>SUM(D24:D29)</f>
        <v>0</v>
      </c>
      <c r="E30" s="828"/>
    </row>
    <row r="31" spans="1:5" ht="14.25" customHeight="1">
      <c r="A31" s="827" t="s">
        <v>555</v>
      </c>
      <c r="B31" s="827"/>
      <c r="C31" s="827"/>
      <c r="D31" s="828">
        <f>+D22-D30</f>
        <v>0</v>
      </c>
      <c r="E31" s="828"/>
    </row>
  </sheetData>
  <sheetProtection password="DA51" sheet="1" selectLockedCells="1"/>
  <mergeCells count="28">
    <mergeCell ref="A30:C30"/>
    <mergeCell ref="D30:E30"/>
    <mergeCell ref="A31:C31"/>
    <mergeCell ref="D31:E31"/>
    <mergeCell ref="A27:C27"/>
    <mergeCell ref="D27:E27"/>
    <mergeCell ref="A28:C28"/>
    <mergeCell ref="D28:E28"/>
    <mergeCell ref="A29:C29"/>
    <mergeCell ref="D29:E29"/>
    <mergeCell ref="A24:C24"/>
    <mergeCell ref="D24:E24"/>
    <mergeCell ref="A25:C25"/>
    <mergeCell ref="D25:E25"/>
    <mergeCell ref="A26:C26"/>
    <mergeCell ref="D26:E26"/>
    <mergeCell ref="A8:E8"/>
    <mergeCell ref="A9:A11"/>
    <mergeCell ref="B9:B10"/>
    <mergeCell ref="C9:E9"/>
    <mergeCell ref="A23:C23"/>
    <mergeCell ref="D23:E23"/>
    <mergeCell ref="A1:E1"/>
    <mergeCell ref="A2:E2"/>
    <mergeCell ref="A3:E3"/>
    <mergeCell ref="A4:E4"/>
    <mergeCell ref="A5:E5"/>
    <mergeCell ref="A6:E6"/>
  </mergeCells>
  <printOptions horizontalCentered="1" verticalCentered="1"/>
  <pageMargins left="0.5118055555555555" right="0.5118055555555555" top="0.7875" bottom="0.7875" header="0.5118055555555555" footer="0.5118055555555555"/>
  <pageSetup fitToHeight="1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Plan2">
    <pageSetUpPr fitToPage="1"/>
  </sheetPr>
  <dimension ref="A1:I34"/>
  <sheetViews>
    <sheetView zoomScale="116" zoomScaleNormal="116" zoomScalePageLayoutView="0" workbookViewId="0" topLeftCell="A1">
      <selection activeCell="A29" sqref="A29:H29"/>
    </sheetView>
  </sheetViews>
  <sheetFormatPr defaultColWidth="6.7109375" defaultRowHeight="11.25" customHeight="1"/>
  <cols>
    <col min="1" max="1" width="39.00390625" style="18" customWidth="1"/>
    <col min="2" max="4" width="10.7109375" style="18" customWidth="1"/>
    <col min="5" max="5" width="10.7109375" style="17" customWidth="1"/>
    <col min="6" max="7" width="10.7109375" style="18" customWidth="1"/>
    <col min="8" max="8" width="21.00390625" style="18" customWidth="1"/>
    <col min="9" max="16384" width="6.7109375" style="18" customWidth="1"/>
  </cols>
  <sheetData>
    <row r="1" spans="1:9" s="342" customFormat="1" ht="15.75" customHeight="1">
      <c r="A1" s="830" t="s">
        <v>556</v>
      </c>
      <c r="B1" s="830"/>
      <c r="C1" s="830"/>
      <c r="D1" s="830"/>
      <c r="E1" s="830"/>
      <c r="F1" s="830"/>
      <c r="G1" s="830"/>
      <c r="H1" s="830"/>
      <c r="I1" s="341"/>
    </row>
    <row r="2" spans="1:9" ht="11.25" customHeight="1">
      <c r="A2" s="831"/>
      <c r="B2" s="831"/>
      <c r="C2" s="831"/>
      <c r="D2" s="831"/>
      <c r="E2" s="831"/>
      <c r="F2" s="831"/>
      <c r="G2" s="831"/>
      <c r="H2" s="831"/>
      <c r="I2" s="343"/>
    </row>
    <row r="3" spans="1:9" ht="12.75" customHeight="1">
      <c r="A3" s="832" t="s">
        <v>928</v>
      </c>
      <c r="B3" s="832"/>
      <c r="C3" s="832"/>
      <c r="D3" s="832"/>
      <c r="E3" s="832"/>
      <c r="F3" s="832"/>
      <c r="G3" s="832"/>
      <c r="H3" s="832"/>
      <c r="I3" s="343"/>
    </row>
    <row r="4" spans="1:9" ht="12.75" customHeight="1">
      <c r="A4" s="833" t="s">
        <v>18</v>
      </c>
      <c r="B4" s="833"/>
      <c r="C4" s="833"/>
      <c r="D4" s="833"/>
      <c r="E4" s="833"/>
      <c r="F4" s="833"/>
      <c r="G4" s="833"/>
      <c r="H4" s="833"/>
      <c r="I4" s="343"/>
    </row>
    <row r="5" spans="1:9" ht="12.75" customHeight="1">
      <c r="A5" s="834" t="s">
        <v>557</v>
      </c>
      <c r="B5" s="834"/>
      <c r="C5" s="834"/>
      <c r="D5" s="834"/>
      <c r="E5" s="834"/>
      <c r="F5" s="834"/>
      <c r="G5" s="834"/>
      <c r="H5" s="834"/>
      <c r="I5" s="343"/>
    </row>
    <row r="6" spans="1:9" ht="12.75" customHeight="1">
      <c r="A6" s="833" t="s">
        <v>20</v>
      </c>
      <c r="B6" s="833"/>
      <c r="C6" s="833"/>
      <c r="D6" s="833"/>
      <c r="E6" s="833"/>
      <c r="F6" s="833"/>
      <c r="G6" s="833"/>
      <c r="H6" s="833"/>
      <c r="I6" s="343"/>
    </row>
    <row r="7" spans="1:9" ht="12.75" customHeight="1">
      <c r="A7" s="832" t="s">
        <v>942</v>
      </c>
      <c r="B7" s="832"/>
      <c r="C7" s="832"/>
      <c r="D7" s="832"/>
      <c r="E7" s="832"/>
      <c r="F7" s="832"/>
      <c r="G7" s="832"/>
      <c r="H7" s="832"/>
      <c r="I7" s="343"/>
    </row>
    <row r="8" spans="1:9" ht="12.75" customHeight="1">
      <c r="A8" s="344"/>
      <c r="B8" s="831"/>
      <c r="C8" s="831"/>
      <c r="D8" s="831"/>
      <c r="E8" s="831"/>
      <c r="F8" s="831"/>
      <c r="G8" s="831"/>
      <c r="H8" s="344"/>
      <c r="I8" s="343"/>
    </row>
    <row r="9" spans="1:9" ht="13.5" customHeight="1">
      <c r="A9" s="345" t="s">
        <v>558</v>
      </c>
      <c r="B9" s="835"/>
      <c r="C9" s="835"/>
      <c r="D9" s="835"/>
      <c r="E9" s="835"/>
      <c r="F9" s="835"/>
      <c r="G9" s="835"/>
      <c r="H9" s="346">
        <v>1</v>
      </c>
      <c r="I9" s="343"/>
    </row>
    <row r="10" spans="1:9" ht="12.75" customHeight="1">
      <c r="A10" s="347"/>
      <c r="B10" s="836" t="s">
        <v>559</v>
      </c>
      <c r="C10" s="836"/>
      <c r="D10" s="836" t="s">
        <v>23</v>
      </c>
      <c r="E10" s="836"/>
      <c r="F10" s="836"/>
      <c r="G10" s="836"/>
      <c r="H10" s="348" t="s">
        <v>560</v>
      </c>
      <c r="I10" s="349"/>
    </row>
    <row r="11" spans="1:9" s="17" customFormat="1" ht="12.75" customHeight="1">
      <c r="A11" s="350" t="s">
        <v>25</v>
      </c>
      <c r="B11" s="836"/>
      <c r="C11" s="836"/>
      <c r="D11" s="837" t="s">
        <v>30</v>
      </c>
      <c r="E11" s="837"/>
      <c r="F11" s="837"/>
      <c r="G11" s="837"/>
      <c r="H11" s="348" t="s">
        <v>561</v>
      </c>
      <c r="I11" s="349"/>
    </row>
    <row r="12" spans="1:9" ht="13.5" customHeight="1">
      <c r="A12" s="351"/>
      <c r="B12" s="837" t="s">
        <v>31</v>
      </c>
      <c r="C12" s="837"/>
      <c r="D12" s="838" t="s">
        <v>32</v>
      </c>
      <c r="E12" s="838"/>
      <c r="F12" s="838"/>
      <c r="G12" s="838"/>
      <c r="H12" s="352" t="s">
        <v>562</v>
      </c>
      <c r="I12" s="349"/>
    </row>
    <row r="13" spans="1:9" ht="13.5" customHeight="1">
      <c r="A13" s="353" t="s">
        <v>563</v>
      </c>
      <c r="B13" s="839"/>
      <c r="C13" s="839"/>
      <c r="D13" s="839"/>
      <c r="E13" s="839"/>
      <c r="F13" s="839"/>
      <c r="G13" s="839"/>
      <c r="H13" s="354">
        <f>+B13-D13</f>
        <v>0</v>
      </c>
      <c r="I13" s="343"/>
    </row>
    <row r="14" spans="1:9" ht="6.75" customHeight="1">
      <c r="A14" s="840"/>
      <c r="B14" s="840"/>
      <c r="C14" s="840"/>
      <c r="D14" s="840"/>
      <c r="E14" s="840"/>
      <c r="F14" s="840"/>
      <c r="G14" s="840"/>
      <c r="H14" s="840"/>
      <c r="I14" s="343"/>
    </row>
    <row r="15" spans="1:9" ht="14.25" customHeight="1">
      <c r="A15" s="841" t="s">
        <v>564</v>
      </c>
      <c r="B15" s="836" t="s">
        <v>565</v>
      </c>
      <c r="C15" s="836"/>
      <c r="D15" s="836" t="s">
        <v>566</v>
      </c>
      <c r="E15" s="836"/>
      <c r="F15" s="836"/>
      <c r="G15" s="836"/>
      <c r="H15" s="842" t="s">
        <v>567</v>
      </c>
      <c r="I15" s="349"/>
    </row>
    <row r="16" spans="1:9" ht="6.75" customHeight="1">
      <c r="A16" s="841"/>
      <c r="B16" s="836"/>
      <c r="C16" s="836"/>
      <c r="D16" s="837" t="s">
        <v>30</v>
      </c>
      <c r="E16" s="837"/>
      <c r="F16" s="837"/>
      <c r="G16" s="837"/>
      <c r="H16" s="842"/>
      <c r="I16" s="349"/>
    </row>
    <row r="17" spans="1:9" ht="6.75" customHeight="1">
      <c r="A17" s="841"/>
      <c r="B17" s="836"/>
      <c r="C17" s="836"/>
      <c r="D17" s="837"/>
      <c r="E17" s="837"/>
      <c r="F17" s="837"/>
      <c r="G17" s="837"/>
      <c r="H17" s="842"/>
      <c r="I17" s="349"/>
    </row>
    <row r="18" spans="1:9" ht="36" customHeight="1">
      <c r="A18" s="841"/>
      <c r="B18" s="836"/>
      <c r="C18" s="836"/>
      <c r="D18" s="836" t="s">
        <v>568</v>
      </c>
      <c r="E18" s="836"/>
      <c r="F18" s="836" t="s">
        <v>569</v>
      </c>
      <c r="G18" s="836"/>
      <c r="H18" s="842"/>
      <c r="I18" s="349"/>
    </row>
    <row r="19" spans="1:9" ht="13.5" customHeight="1">
      <c r="A19" s="841"/>
      <c r="B19" s="837" t="s">
        <v>111</v>
      </c>
      <c r="C19" s="837"/>
      <c r="D19" s="837" t="s">
        <v>112</v>
      </c>
      <c r="E19" s="837"/>
      <c r="F19" s="837" t="s">
        <v>570</v>
      </c>
      <c r="G19" s="837"/>
      <c r="H19" s="355" t="s">
        <v>571</v>
      </c>
      <c r="I19" s="349"/>
    </row>
    <row r="20" spans="1:9" ht="13.5" customHeight="1">
      <c r="A20" s="353" t="s">
        <v>572</v>
      </c>
      <c r="B20" s="839">
        <v>8360942.12</v>
      </c>
      <c r="C20" s="839"/>
      <c r="D20" s="839">
        <v>3098379.49</v>
      </c>
      <c r="E20" s="839"/>
      <c r="F20" s="839"/>
      <c r="G20" s="839"/>
      <c r="H20" s="356">
        <f>B20-(D20+F20)</f>
        <v>5262562.63</v>
      </c>
      <c r="I20" s="343"/>
    </row>
    <row r="21" spans="1:9" ht="13.5" customHeight="1">
      <c r="A21" s="353" t="s">
        <v>573</v>
      </c>
      <c r="B21" s="839"/>
      <c r="C21" s="839"/>
      <c r="D21" s="839"/>
      <c r="E21" s="839"/>
      <c r="F21" s="839"/>
      <c r="G21" s="839"/>
      <c r="H21" s="356">
        <f>B21-(D21+F21)</f>
        <v>0</v>
      </c>
      <c r="I21" s="343"/>
    </row>
    <row r="22" spans="1:9" ht="12.75" customHeight="1">
      <c r="A22" s="843" t="s">
        <v>574</v>
      </c>
      <c r="B22" s="839"/>
      <c r="C22" s="839"/>
      <c r="D22" s="839"/>
      <c r="E22" s="839"/>
      <c r="F22" s="839"/>
      <c r="G22" s="839"/>
      <c r="H22" s="844">
        <f>+B22-(D22+F22)</f>
        <v>0</v>
      </c>
      <c r="I22" s="349"/>
    </row>
    <row r="23" spans="1:9" ht="13.5" customHeight="1">
      <c r="A23" s="843"/>
      <c r="B23" s="839"/>
      <c r="C23" s="839"/>
      <c r="D23" s="839"/>
      <c r="E23" s="839"/>
      <c r="F23" s="839"/>
      <c r="G23" s="839"/>
      <c r="H23" s="844"/>
      <c r="I23" s="349"/>
    </row>
    <row r="24" spans="1:9" ht="13.5" customHeight="1">
      <c r="A24" s="353" t="s">
        <v>575</v>
      </c>
      <c r="B24" s="845">
        <f>SUM(B20:B22)</f>
        <v>8360942.12</v>
      </c>
      <c r="C24" s="845"/>
      <c r="D24" s="845">
        <f>SUM(D20:D22)</f>
        <v>3098379.49</v>
      </c>
      <c r="E24" s="845"/>
      <c r="F24" s="845">
        <f>SUM(F20:F22)</f>
        <v>0</v>
      </c>
      <c r="G24" s="845"/>
      <c r="H24" s="356">
        <f>SUM(H20:H22)</f>
        <v>5262562.63</v>
      </c>
      <c r="I24" s="343"/>
    </row>
    <row r="25" spans="1:9" ht="6.75" customHeight="1">
      <c r="A25" s="840"/>
      <c r="B25" s="840"/>
      <c r="C25" s="840"/>
      <c r="D25" s="840"/>
      <c r="E25" s="840"/>
      <c r="F25" s="840"/>
      <c r="G25" s="840"/>
      <c r="H25" s="840"/>
      <c r="I25" s="343"/>
    </row>
    <row r="26" spans="1:9" ht="12.75" customHeight="1">
      <c r="A26" s="846" t="s">
        <v>576</v>
      </c>
      <c r="B26" s="836" t="s">
        <v>577</v>
      </c>
      <c r="C26" s="836"/>
      <c r="D26" s="836" t="s">
        <v>578</v>
      </c>
      <c r="E26" s="836"/>
      <c r="F26" s="836"/>
      <c r="G26" s="836"/>
      <c r="H26" s="847" t="s">
        <v>579</v>
      </c>
      <c r="I26" s="349"/>
    </row>
    <row r="27" spans="1:9" ht="13.5" customHeight="1">
      <c r="A27" s="846"/>
      <c r="B27" s="836"/>
      <c r="C27" s="836"/>
      <c r="D27" s="836"/>
      <c r="E27" s="836"/>
      <c r="F27" s="836"/>
      <c r="G27" s="836"/>
      <c r="H27" s="847"/>
      <c r="I27" s="349"/>
    </row>
    <row r="28" spans="1:9" ht="13.5" customHeight="1">
      <c r="A28" s="846"/>
      <c r="B28" s="845">
        <f>+B13-B24</f>
        <v>-8360942.12</v>
      </c>
      <c r="C28" s="845"/>
      <c r="D28" s="845">
        <f>+D13-(D24+F24)</f>
        <v>-3098379.49</v>
      </c>
      <c r="E28" s="845"/>
      <c r="F28" s="845"/>
      <c r="G28" s="845"/>
      <c r="H28" s="356">
        <f>+H13-H24</f>
        <v>-5262562.63</v>
      </c>
      <c r="I28" s="349"/>
    </row>
    <row r="29" spans="1:9" ht="12.75" customHeight="1">
      <c r="A29" s="849" t="s">
        <v>138</v>
      </c>
      <c r="B29" s="849"/>
      <c r="C29" s="849"/>
      <c r="D29" s="849"/>
      <c r="E29" s="849"/>
      <c r="F29" s="849"/>
      <c r="G29" s="849"/>
      <c r="H29" s="849"/>
      <c r="I29" s="343"/>
    </row>
    <row r="30" spans="1:9" ht="12.75" customHeight="1">
      <c r="A30" s="850" t="s">
        <v>580</v>
      </c>
      <c r="B30" s="850"/>
      <c r="C30" s="850"/>
      <c r="D30" s="850"/>
      <c r="E30" s="850"/>
      <c r="F30" s="850"/>
      <c r="G30" s="850"/>
      <c r="H30" s="850"/>
      <c r="I30" s="349"/>
    </row>
    <row r="31" spans="1:9" ht="15.75" customHeight="1">
      <c r="A31" s="851" t="s">
        <v>581</v>
      </c>
      <c r="B31" s="851"/>
      <c r="C31" s="851"/>
      <c r="D31" s="851"/>
      <c r="E31" s="851"/>
      <c r="F31" s="851"/>
      <c r="G31" s="851"/>
      <c r="H31" s="851"/>
      <c r="I31" s="349"/>
    </row>
    <row r="32" spans="1:9" ht="28.5" customHeight="1">
      <c r="A32" s="851" t="s">
        <v>582</v>
      </c>
      <c r="B32" s="851"/>
      <c r="C32" s="851"/>
      <c r="D32" s="851"/>
      <c r="E32" s="851"/>
      <c r="F32" s="851"/>
      <c r="G32" s="851"/>
      <c r="H32" s="851"/>
      <c r="I32" s="349"/>
    </row>
    <row r="33" spans="1:9" ht="12.75" customHeight="1">
      <c r="A33" s="848" t="s">
        <v>583</v>
      </c>
      <c r="B33" s="848"/>
      <c r="C33" s="848"/>
      <c r="D33" s="848"/>
      <c r="E33" s="848"/>
      <c r="F33" s="848"/>
      <c r="G33" s="848"/>
      <c r="H33" s="848"/>
      <c r="I33" s="349"/>
    </row>
    <row r="34" spans="1:9" ht="26.25" customHeight="1">
      <c r="A34" s="848" t="s">
        <v>584</v>
      </c>
      <c r="B34" s="848"/>
      <c r="C34" s="848"/>
      <c r="D34" s="848"/>
      <c r="E34" s="848"/>
      <c r="F34" s="848"/>
      <c r="G34" s="848"/>
      <c r="H34" s="848"/>
      <c r="I34" s="349"/>
    </row>
  </sheetData>
  <sheetProtection password="DA51" sheet="1" selectLockedCells="1"/>
  <mergeCells count="59">
    <mergeCell ref="A34:H34"/>
    <mergeCell ref="D28:G28"/>
    <mergeCell ref="A29:H29"/>
    <mergeCell ref="A30:H30"/>
    <mergeCell ref="A31:H31"/>
    <mergeCell ref="A32:H32"/>
    <mergeCell ref="A33:H33"/>
    <mergeCell ref="H22:H23"/>
    <mergeCell ref="B24:C24"/>
    <mergeCell ref="D24:E24"/>
    <mergeCell ref="F24:G24"/>
    <mergeCell ref="A25:H25"/>
    <mergeCell ref="A26:A28"/>
    <mergeCell ref="B26:C27"/>
    <mergeCell ref="D26:G27"/>
    <mergeCell ref="H26:H27"/>
    <mergeCell ref="B28:C28"/>
    <mergeCell ref="B21:C21"/>
    <mergeCell ref="D21:E21"/>
    <mergeCell ref="F21:G21"/>
    <mergeCell ref="A22:A23"/>
    <mergeCell ref="B22:C23"/>
    <mergeCell ref="D22:E23"/>
    <mergeCell ref="F22:G23"/>
    <mergeCell ref="B19:C19"/>
    <mergeCell ref="D19:E19"/>
    <mergeCell ref="F19:G19"/>
    <mergeCell ref="B20:C20"/>
    <mergeCell ref="D20:E20"/>
    <mergeCell ref="F20:G20"/>
    <mergeCell ref="B13:C13"/>
    <mergeCell ref="D13:G13"/>
    <mergeCell ref="A14:H14"/>
    <mergeCell ref="A15:A19"/>
    <mergeCell ref="B15:C18"/>
    <mergeCell ref="D15:G15"/>
    <mergeCell ref="H15:H18"/>
    <mergeCell ref="D16:G17"/>
    <mergeCell ref="D18:E18"/>
    <mergeCell ref="F18:G18"/>
    <mergeCell ref="B9:C9"/>
    <mergeCell ref="D9:G9"/>
    <mergeCell ref="B10:C11"/>
    <mergeCell ref="D10:G10"/>
    <mergeCell ref="D11:G11"/>
    <mergeCell ref="B12:C12"/>
    <mergeCell ref="D12:G12"/>
    <mergeCell ref="A4:H4"/>
    <mergeCell ref="A5:H5"/>
    <mergeCell ref="A6:H6"/>
    <mergeCell ref="A7:H7"/>
    <mergeCell ref="B8:C8"/>
    <mergeCell ref="D8:G8"/>
    <mergeCell ref="A1:H1"/>
    <mergeCell ref="A2:B2"/>
    <mergeCell ref="C2:D2"/>
    <mergeCell ref="E2:F2"/>
    <mergeCell ref="G2:H2"/>
    <mergeCell ref="A3:H3"/>
  </mergeCells>
  <printOptions horizontalCentered="1"/>
  <pageMargins left="0.5905511811023623" right="0.4724409448818898" top="0.5905511811023623" bottom="0.3937007874015748" header="0.5118110236220472" footer="0.1968503937007874"/>
  <pageSetup fitToHeight="1" fitToWidth="1" horizontalDpi="300" verticalDpi="300" orientation="landscape" paperSize="9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Plan14"/>
  <dimension ref="A1:E90"/>
  <sheetViews>
    <sheetView zoomScale="116" zoomScaleNormal="116" zoomScalePageLayoutView="0" workbookViewId="0" topLeftCell="A1">
      <selection activeCell="A88" sqref="A88:E88"/>
    </sheetView>
  </sheetViews>
  <sheetFormatPr defaultColWidth="7.8515625" defaultRowHeight="6.75" customHeight="1"/>
  <cols>
    <col min="1" max="1" width="16.8515625" style="357" customWidth="1"/>
    <col min="2" max="4" width="21.421875" style="357" customWidth="1"/>
    <col min="5" max="5" width="22.57421875" style="357" customWidth="1"/>
    <col min="6" max="252" width="7.8515625" style="357" customWidth="1"/>
    <col min="253" max="16384" width="7.8515625" style="1" customWidth="1"/>
  </cols>
  <sheetData>
    <row r="1" ht="15.75" customHeight="1">
      <c r="A1" s="11" t="s">
        <v>585</v>
      </c>
    </row>
    <row r="3" spans="1:5" ht="11.25" customHeight="1">
      <c r="A3" s="855" t="s">
        <v>928</v>
      </c>
      <c r="B3" s="855"/>
      <c r="C3" s="855"/>
      <c r="D3" s="855"/>
      <c r="E3" s="855"/>
    </row>
    <row r="4" spans="1:5" ht="11.25" customHeight="1">
      <c r="A4" s="856" t="s">
        <v>18</v>
      </c>
      <c r="B4" s="856"/>
      <c r="C4" s="856"/>
      <c r="D4" s="856"/>
      <c r="E4" s="856"/>
    </row>
    <row r="5" spans="1:5" ht="11.25" customHeight="1">
      <c r="A5" s="857" t="s">
        <v>586</v>
      </c>
      <c r="B5" s="857"/>
      <c r="C5" s="857"/>
      <c r="D5" s="857"/>
      <c r="E5" s="857"/>
    </row>
    <row r="6" spans="1:5" ht="11.25" customHeight="1">
      <c r="A6" s="856" t="s">
        <v>209</v>
      </c>
      <c r="B6" s="856"/>
      <c r="C6" s="856"/>
      <c r="D6" s="856"/>
      <c r="E6" s="856"/>
    </row>
    <row r="7" spans="1:5" ht="11.25" customHeight="1">
      <c r="A7" s="855" t="s">
        <v>942</v>
      </c>
      <c r="B7" s="855"/>
      <c r="C7" s="855"/>
      <c r="D7" s="855"/>
      <c r="E7" s="855"/>
    </row>
    <row r="9" spans="1:5" ht="11.25" customHeight="1">
      <c r="A9" s="858" t="s">
        <v>587</v>
      </c>
      <c r="B9" s="858"/>
      <c r="C9" s="858"/>
      <c r="D9" s="858"/>
      <c r="E9" s="358">
        <v>1</v>
      </c>
    </row>
    <row r="10" spans="1:5" ht="11.25" customHeight="1">
      <c r="A10" s="852" t="s">
        <v>588</v>
      </c>
      <c r="B10" s="360" t="s">
        <v>589</v>
      </c>
      <c r="C10" s="360" t="s">
        <v>109</v>
      </c>
      <c r="D10" s="360" t="s">
        <v>590</v>
      </c>
      <c r="E10" s="361" t="s">
        <v>591</v>
      </c>
    </row>
    <row r="11" spans="1:5" ht="11.25" customHeight="1">
      <c r="A11" s="852"/>
      <c r="B11" s="362" t="s">
        <v>592</v>
      </c>
      <c r="C11" s="362" t="s">
        <v>592</v>
      </c>
      <c r="D11" s="362" t="s">
        <v>593</v>
      </c>
      <c r="E11" s="363" t="s">
        <v>594</v>
      </c>
    </row>
    <row r="12" spans="1:5" ht="11.25" customHeight="1">
      <c r="A12" s="852"/>
      <c r="B12" s="364" t="s">
        <v>31</v>
      </c>
      <c r="C12" s="364" t="s">
        <v>32</v>
      </c>
      <c r="D12" s="364" t="s">
        <v>595</v>
      </c>
      <c r="E12" s="365" t="s">
        <v>596</v>
      </c>
    </row>
    <row r="13" spans="1:5" ht="11.25" customHeight="1">
      <c r="A13" s="366">
        <v>2012</v>
      </c>
      <c r="B13" s="367"/>
      <c r="C13" s="367"/>
      <c r="D13" s="368">
        <f aca="true" t="shared" si="0" ref="D13:D44">+B13-C13</f>
        <v>0</v>
      </c>
      <c r="E13" s="369"/>
    </row>
    <row r="14" spans="1:5" ht="11.25" customHeight="1">
      <c r="A14" s="370">
        <f aca="true" t="shared" si="1" ref="A14:A45">+A13+1</f>
        <v>2013</v>
      </c>
      <c r="B14" s="371"/>
      <c r="C14" s="371"/>
      <c r="D14" s="372">
        <f t="shared" si="0"/>
        <v>0</v>
      </c>
      <c r="E14" s="373">
        <f aca="true" t="shared" si="2" ref="E14:E45">+E13+D14</f>
        <v>0</v>
      </c>
    </row>
    <row r="15" spans="1:5" ht="11.25" customHeight="1">
      <c r="A15" s="370">
        <f t="shared" si="1"/>
        <v>2014</v>
      </c>
      <c r="B15" s="371"/>
      <c r="C15" s="371"/>
      <c r="D15" s="372">
        <f t="shared" si="0"/>
        <v>0</v>
      </c>
      <c r="E15" s="373">
        <f t="shared" si="2"/>
        <v>0</v>
      </c>
    </row>
    <row r="16" spans="1:5" ht="11.25" customHeight="1">
      <c r="A16" s="370">
        <f t="shared" si="1"/>
        <v>2015</v>
      </c>
      <c r="B16" s="371"/>
      <c r="C16" s="371"/>
      <c r="D16" s="372">
        <f t="shared" si="0"/>
        <v>0</v>
      </c>
      <c r="E16" s="373">
        <f t="shared" si="2"/>
        <v>0</v>
      </c>
    </row>
    <row r="17" spans="1:5" ht="11.25" customHeight="1">
      <c r="A17" s="370">
        <f t="shared" si="1"/>
        <v>2016</v>
      </c>
      <c r="B17" s="371"/>
      <c r="C17" s="371"/>
      <c r="D17" s="372">
        <f t="shared" si="0"/>
        <v>0</v>
      </c>
      <c r="E17" s="373">
        <f t="shared" si="2"/>
        <v>0</v>
      </c>
    </row>
    <row r="18" spans="1:5" ht="11.25" customHeight="1">
      <c r="A18" s="370">
        <f t="shared" si="1"/>
        <v>2017</v>
      </c>
      <c r="B18" s="371"/>
      <c r="C18" s="371"/>
      <c r="D18" s="372">
        <f t="shared" si="0"/>
        <v>0</v>
      </c>
      <c r="E18" s="373">
        <f t="shared" si="2"/>
        <v>0</v>
      </c>
    </row>
    <row r="19" spans="1:5" ht="11.25" customHeight="1">
      <c r="A19" s="370">
        <f t="shared" si="1"/>
        <v>2018</v>
      </c>
      <c r="B19" s="371"/>
      <c r="C19" s="371"/>
      <c r="D19" s="372">
        <f t="shared" si="0"/>
        <v>0</v>
      </c>
      <c r="E19" s="373">
        <f t="shared" si="2"/>
        <v>0</v>
      </c>
    </row>
    <row r="20" spans="1:5" ht="11.25" customHeight="1">
      <c r="A20" s="370">
        <f t="shared" si="1"/>
        <v>2019</v>
      </c>
      <c r="B20" s="371"/>
      <c r="C20" s="371"/>
      <c r="D20" s="372">
        <f t="shared" si="0"/>
        <v>0</v>
      </c>
      <c r="E20" s="373">
        <f t="shared" si="2"/>
        <v>0</v>
      </c>
    </row>
    <row r="21" spans="1:5" ht="11.25" customHeight="1">
      <c r="A21" s="370">
        <f t="shared" si="1"/>
        <v>2020</v>
      </c>
      <c r="B21" s="371"/>
      <c r="C21" s="371"/>
      <c r="D21" s="372">
        <f t="shared" si="0"/>
        <v>0</v>
      </c>
      <c r="E21" s="373">
        <f t="shared" si="2"/>
        <v>0</v>
      </c>
    </row>
    <row r="22" spans="1:5" ht="11.25" customHeight="1">
      <c r="A22" s="370">
        <f t="shared" si="1"/>
        <v>2021</v>
      </c>
      <c r="B22" s="371"/>
      <c r="C22" s="371"/>
      <c r="D22" s="372">
        <f t="shared" si="0"/>
        <v>0</v>
      </c>
      <c r="E22" s="373">
        <f t="shared" si="2"/>
        <v>0</v>
      </c>
    </row>
    <row r="23" spans="1:5" ht="11.25" customHeight="1">
      <c r="A23" s="370">
        <f t="shared" si="1"/>
        <v>2022</v>
      </c>
      <c r="B23" s="371"/>
      <c r="C23" s="371"/>
      <c r="D23" s="372">
        <f t="shared" si="0"/>
        <v>0</v>
      </c>
      <c r="E23" s="373">
        <f t="shared" si="2"/>
        <v>0</v>
      </c>
    </row>
    <row r="24" spans="1:5" ht="11.25" customHeight="1">
      <c r="A24" s="370">
        <f t="shared" si="1"/>
        <v>2023</v>
      </c>
      <c r="B24" s="371"/>
      <c r="C24" s="371"/>
      <c r="D24" s="372">
        <f t="shared" si="0"/>
        <v>0</v>
      </c>
      <c r="E24" s="373">
        <f t="shared" si="2"/>
        <v>0</v>
      </c>
    </row>
    <row r="25" spans="1:5" ht="11.25" customHeight="1">
      <c r="A25" s="370">
        <f t="shared" si="1"/>
        <v>2024</v>
      </c>
      <c r="B25" s="371"/>
      <c r="C25" s="371"/>
      <c r="D25" s="372">
        <f t="shared" si="0"/>
        <v>0</v>
      </c>
      <c r="E25" s="373">
        <f t="shared" si="2"/>
        <v>0</v>
      </c>
    </row>
    <row r="26" spans="1:5" ht="11.25" customHeight="1">
      <c r="A26" s="370">
        <f t="shared" si="1"/>
        <v>2025</v>
      </c>
      <c r="B26" s="371"/>
      <c r="C26" s="371"/>
      <c r="D26" s="372">
        <f t="shared" si="0"/>
        <v>0</v>
      </c>
      <c r="E26" s="373">
        <f t="shared" si="2"/>
        <v>0</v>
      </c>
    </row>
    <row r="27" spans="1:5" ht="11.25" customHeight="1">
      <c r="A27" s="370">
        <f t="shared" si="1"/>
        <v>2026</v>
      </c>
      <c r="B27" s="371"/>
      <c r="C27" s="371"/>
      <c r="D27" s="372">
        <f t="shared" si="0"/>
        <v>0</v>
      </c>
      <c r="E27" s="373">
        <f t="shared" si="2"/>
        <v>0</v>
      </c>
    </row>
    <row r="28" spans="1:5" ht="11.25" customHeight="1">
      <c r="A28" s="370">
        <f t="shared" si="1"/>
        <v>2027</v>
      </c>
      <c r="B28" s="371"/>
      <c r="C28" s="371"/>
      <c r="D28" s="372">
        <f t="shared" si="0"/>
        <v>0</v>
      </c>
      <c r="E28" s="373">
        <f t="shared" si="2"/>
        <v>0</v>
      </c>
    </row>
    <row r="29" spans="1:5" ht="11.25" customHeight="1">
      <c r="A29" s="370">
        <f t="shared" si="1"/>
        <v>2028</v>
      </c>
      <c r="B29" s="371"/>
      <c r="C29" s="371"/>
      <c r="D29" s="372">
        <f t="shared" si="0"/>
        <v>0</v>
      </c>
      <c r="E29" s="373">
        <f t="shared" si="2"/>
        <v>0</v>
      </c>
    </row>
    <row r="30" spans="1:5" ht="11.25" customHeight="1">
      <c r="A30" s="370">
        <f t="shared" si="1"/>
        <v>2029</v>
      </c>
      <c r="B30" s="371"/>
      <c r="C30" s="371"/>
      <c r="D30" s="372">
        <f t="shared" si="0"/>
        <v>0</v>
      </c>
      <c r="E30" s="373">
        <f t="shared" si="2"/>
        <v>0</v>
      </c>
    </row>
    <row r="31" spans="1:5" ht="11.25" customHeight="1">
      <c r="A31" s="370">
        <f t="shared" si="1"/>
        <v>2030</v>
      </c>
      <c r="B31" s="371"/>
      <c r="C31" s="371"/>
      <c r="D31" s="372">
        <f t="shared" si="0"/>
        <v>0</v>
      </c>
      <c r="E31" s="373">
        <f t="shared" si="2"/>
        <v>0</v>
      </c>
    </row>
    <row r="32" spans="1:5" ht="11.25" customHeight="1">
      <c r="A32" s="370">
        <f t="shared" si="1"/>
        <v>2031</v>
      </c>
      <c r="B32" s="371"/>
      <c r="C32" s="371"/>
      <c r="D32" s="372">
        <f t="shared" si="0"/>
        <v>0</v>
      </c>
      <c r="E32" s="373">
        <f t="shared" si="2"/>
        <v>0</v>
      </c>
    </row>
    <row r="33" spans="1:5" ht="11.25" customHeight="1">
      <c r="A33" s="370">
        <f t="shared" si="1"/>
        <v>2032</v>
      </c>
      <c r="B33" s="371"/>
      <c r="C33" s="371"/>
      <c r="D33" s="372">
        <f t="shared" si="0"/>
        <v>0</v>
      </c>
      <c r="E33" s="373">
        <f t="shared" si="2"/>
        <v>0</v>
      </c>
    </row>
    <row r="34" spans="1:5" ht="11.25" customHeight="1">
      <c r="A34" s="370">
        <f t="shared" si="1"/>
        <v>2033</v>
      </c>
      <c r="B34" s="371"/>
      <c r="C34" s="371"/>
      <c r="D34" s="372">
        <f t="shared" si="0"/>
        <v>0</v>
      </c>
      <c r="E34" s="373">
        <f t="shared" si="2"/>
        <v>0</v>
      </c>
    </row>
    <row r="35" spans="1:5" ht="11.25" customHeight="1">
      <c r="A35" s="370">
        <f t="shared" si="1"/>
        <v>2034</v>
      </c>
      <c r="B35" s="371"/>
      <c r="C35" s="371"/>
      <c r="D35" s="372">
        <f t="shared" si="0"/>
        <v>0</v>
      </c>
      <c r="E35" s="373">
        <f t="shared" si="2"/>
        <v>0</v>
      </c>
    </row>
    <row r="36" spans="1:5" ht="11.25" customHeight="1">
      <c r="A36" s="370">
        <f t="shared" si="1"/>
        <v>2035</v>
      </c>
      <c r="B36" s="371"/>
      <c r="C36" s="371"/>
      <c r="D36" s="372">
        <f t="shared" si="0"/>
        <v>0</v>
      </c>
      <c r="E36" s="373">
        <f t="shared" si="2"/>
        <v>0</v>
      </c>
    </row>
    <row r="37" spans="1:5" ht="11.25" customHeight="1">
      <c r="A37" s="370">
        <f t="shared" si="1"/>
        <v>2036</v>
      </c>
      <c r="B37" s="371"/>
      <c r="C37" s="371"/>
      <c r="D37" s="372">
        <f t="shared" si="0"/>
        <v>0</v>
      </c>
      <c r="E37" s="373">
        <f t="shared" si="2"/>
        <v>0</v>
      </c>
    </row>
    <row r="38" spans="1:5" ht="11.25" customHeight="1">
      <c r="A38" s="370">
        <f t="shared" si="1"/>
        <v>2037</v>
      </c>
      <c r="B38" s="371"/>
      <c r="C38" s="371"/>
      <c r="D38" s="372">
        <f t="shared" si="0"/>
        <v>0</v>
      </c>
      <c r="E38" s="373">
        <f t="shared" si="2"/>
        <v>0</v>
      </c>
    </row>
    <row r="39" spans="1:5" ht="11.25" customHeight="1">
      <c r="A39" s="370">
        <f t="shared" si="1"/>
        <v>2038</v>
      </c>
      <c r="B39" s="371"/>
      <c r="C39" s="371"/>
      <c r="D39" s="372">
        <f t="shared" si="0"/>
        <v>0</v>
      </c>
      <c r="E39" s="373">
        <f t="shared" si="2"/>
        <v>0</v>
      </c>
    </row>
    <row r="40" spans="1:5" ht="11.25" customHeight="1">
      <c r="A40" s="370">
        <f t="shared" si="1"/>
        <v>2039</v>
      </c>
      <c r="B40" s="371"/>
      <c r="C40" s="371"/>
      <c r="D40" s="372">
        <f t="shared" si="0"/>
        <v>0</v>
      </c>
      <c r="E40" s="373">
        <f t="shared" si="2"/>
        <v>0</v>
      </c>
    </row>
    <row r="41" spans="1:5" ht="11.25" customHeight="1">
      <c r="A41" s="370">
        <f t="shared" si="1"/>
        <v>2040</v>
      </c>
      <c r="B41" s="371"/>
      <c r="C41" s="371"/>
      <c r="D41" s="372">
        <f t="shared" si="0"/>
        <v>0</v>
      </c>
      <c r="E41" s="373">
        <f t="shared" si="2"/>
        <v>0</v>
      </c>
    </row>
    <row r="42" spans="1:5" ht="11.25" customHeight="1">
      <c r="A42" s="370">
        <f t="shared" si="1"/>
        <v>2041</v>
      </c>
      <c r="B42" s="371"/>
      <c r="C42" s="371"/>
      <c r="D42" s="372">
        <f t="shared" si="0"/>
        <v>0</v>
      </c>
      <c r="E42" s="373">
        <f t="shared" si="2"/>
        <v>0</v>
      </c>
    </row>
    <row r="43" spans="1:5" ht="11.25" customHeight="1">
      <c r="A43" s="370">
        <f t="shared" si="1"/>
        <v>2042</v>
      </c>
      <c r="B43" s="371"/>
      <c r="C43" s="371"/>
      <c r="D43" s="372">
        <f t="shared" si="0"/>
        <v>0</v>
      </c>
      <c r="E43" s="373">
        <f t="shared" si="2"/>
        <v>0</v>
      </c>
    </row>
    <row r="44" spans="1:5" ht="11.25" customHeight="1">
      <c r="A44" s="370">
        <f t="shared" si="1"/>
        <v>2043</v>
      </c>
      <c r="B44" s="371"/>
      <c r="C44" s="371"/>
      <c r="D44" s="372">
        <f t="shared" si="0"/>
        <v>0</v>
      </c>
      <c r="E44" s="373">
        <f t="shared" si="2"/>
        <v>0</v>
      </c>
    </row>
    <row r="45" spans="1:5" ht="11.25" customHeight="1">
      <c r="A45" s="370">
        <f t="shared" si="1"/>
        <v>2044</v>
      </c>
      <c r="B45" s="371"/>
      <c r="C45" s="371"/>
      <c r="D45" s="372">
        <f aca="true" t="shared" si="3" ref="D45:D76">+B45-C45</f>
        <v>0</v>
      </c>
      <c r="E45" s="373">
        <f t="shared" si="2"/>
        <v>0</v>
      </c>
    </row>
    <row r="46" spans="1:5" ht="11.25" customHeight="1">
      <c r="A46" s="370">
        <f aca="true" t="shared" si="4" ref="A46:A77">+A45+1</f>
        <v>2045</v>
      </c>
      <c r="B46" s="371"/>
      <c r="C46" s="371"/>
      <c r="D46" s="372">
        <f t="shared" si="3"/>
        <v>0</v>
      </c>
      <c r="E46" s="373">
        <f aca="true" t="shared" si="5" ref="E46:E77">+E45+D46</f>
        <v>0</v>
      </c>
    </row>
    <row r="47" spans="1:5" ht="11.25" customHeight="1">
      <c r="A47" s="370">
        <f t="shared" si="4"/>
        <v>2046</v>
      </c>
      <c r="B47" s="371"/>
      <c r="C47" s="371"/>
      <c r="D47" s="372">
        <f t="shared" si="3"/>
        <v>0</v>
      </c>
      <c r="E47" s="373">
        <f t="shared" si="5"/>
        <v>0</v>
      </c>
    </row>
    <row r="48" spans="1:5" ht="11.25" customHeight="1">
      <c r="A48" s="370">
        <f t="shared" si="4"/>
        <v>2047</v>
      </c>
      <c r="B48" s="371"/>
      <c r="C48" s="371"/>
      <c r="D48" s="372">
        <f t="shared" si="3"/>
        <v>0</v>
      </c>
      <c r="E48" s="373">
        <f t="shared" si="5"/>
        <v>0</v>
      </c>
    </row>
    <row r="49" spans="1:5" ht="11.25" customHeight="1">
      <c r="A49" s="370">
        <f t="shared" si="4"/>
        <v>2048</v>
      </c>
      <c r="B49" s="371"/>
      <c r="C49" s="371"/>
      <c r="D49" s="372">
        <f t="shared" si="3"/>
        <v>0</v>
      </c>
      <c r="E49" s="373">
        <f t="shared" si="5"/>
        <v>0</v>
      </c>
    </row>
    <row r="50" spans="1:5" ht="11.25" customHeight="1">
      <c r="A50" s="370">
        <f t="shared" si="4"/>
        <v>2049</v>
      </c>
      <c r="B50" s="371"/>
      <c r="C50" s="371"/>
      <c r="D50" s="372">
        <f t="shared" si="3"/>
        <v>0</v>
      </c>
      <c r="E50" s="373">
        <f t="shared" si="5"/>
        <v>0</v>
      </c>
    </row>
    <row r="51" spans="1:5" ht="11.25" customHeight="1">
      <c r="A51" s="370">
        <f t="shared" si="4"/>
        <v>2050</v>
      </c>
      <c r="B51" s="371"/>
      <c r="C51" s="371"/>
      <c r="D51" s="372">
        <f t="shared" si="3"/>
        <v>0</v>
      </c>
      <c r="E51" s="373">
        <f t="shared" si="5"/>
        <v>0</v>
      </c>
    </row>
    <row r="52" spans="1:5" ht="11.25" customHeight="1">
      <c r="A52" s="370">
        <f t="shared" si="4"/>
        <v>2051</v>
      </c>
      <c r="B52" s="371"/>
      <c r="C52" s="371"/>
      <c r="D52" s="372">
        <f t="shared" si="3"/>
        <v>0</v>
      </c>
      <c r="E52" s="373">
        <f t="shared" si="5"/>
        <v>0</v>
      </c>
    </row>
    <row r="53" spans="1:5" ht="11.25" customHeight="1">
      <c r="A53" s="370">
        <f t="shared" si="4"/>
        <v>2052</v>
      </c>
      <c r="B53" s="371"/>
      <c r="C53" s="371"/>
      <c r="D53" s="372">
        <f t="shared" si="3"/>
        <v>0</v>
      </c>
      <c r="E53" s="373">
        <f t="shared" si="5"/>
        <v>0</v>
      </c>
    </row>
    <row r="54" spans="1:5" ht="11.25" customHeight="1">
      <c r="A54" s="370">
        <f t="shared" si="4"/>
        <v>2053</v>
      </c>
      <c r="B54" s="371"/>
      <c r="C54" s="371"/>
      <c r="D54" s="372">
        <f t="shared" si="3"/>
        <v>0</v>
      </c>
      <c r="E54" s="373">
        <f t="shared" si="5"/>
        <v>0</v>
      </c>
    </row>
    <row r="55" spans="1:5" ht="11.25" customHeight="1">
      <c r="A55" s="370">
        <f t="shared" si="4"/>
        <v>2054</v>
      </c>
      <c r="B55" s="371"/>
      <c r="C55" s="371"/>
      <c r="D55" s="372">
        <f t="shared" si="3"/>
        <v>0</v>
      </c>
      <c r="E55" s="373">
        <f t="shared" si="5"/>
        <v>0</v>
      </c>
    </row>
    <row r="56" spans="1:5" ht="11.25" customHeight="1">
      <c r="A56" s="370">
        <f t="shared" si="4"/>
        <v>2055</v>
      </c>
      <c r="B56" s="371"/>
      <c r="C56" s="371"/>
      <c r="D56" s="372">
        <f t="shared" si="3"/>
        <v>0</v>
      </c>
      <c r="E56" s="373">
        <f t="shared" si="5"/>
        <v>0</v>
      </c>
    </row>
    <row r="57" spans="1:5" ht="11.25" customHeight="1">
      <c r="A57" s="370">
        <f t="shared" si="4"/>
        <v>2056</v>
      </c>
      <c r="B57" s="371"/>
      <c r="C57" s="371"/>
      <c r="D57" s="372">
        <f t="shared" si="3"/>
        <v>0</v>
      </c>
      <c r="E57" s="373">
        <f t="shared" si="5"/>
        <v>0</v>
      </c>
    </row>
    <row r="58" spans="1:5" ht="11.25" customHeight="1">
      <c r="A58" s="370">
        <f t="shared" si="4"/>
        <v>2057</v>
      </c>
      <c r="B58" s="371"/>
      <c r="C58" s="371"/>
      <c r="D58" s="372">
        <f t="shared" si="3"/>
        <v>0</v>
      </c>
      <c r="E58" s="373">
        <f t="shared" si="5"/>
        <v>0</v>
      </c>
    </row>
    <row r="59" spans="1:5" ht="11.25" customHeight="1">
      <c r="A59" s="370">
        <f t="shared" si="4"/>
        <v>2058</v>
      </c>
      <c r="B59" s="371"/>
      <c r="C59" s="371"/>
      <c r="D59" s="372">
        <f t="shared" si="3"/>
        <v>0</v>
      </c>
      <c r="E59" s="373">
        <f t="shared" si="5"/>
        <v>0</v>
      </c>
    </row>
    <row r="60" spans="1:5" ht="11.25" customHeight="1">
      <c r="A60" s="370">
        <f t="shared" si="4"/>
        <v>2059</v>
      </c>
      <c r="B60" s="371"/>
      <c r="C60" s="371"/>
      <c r="D60" s="372">
        <f t="shared" si="3"/>
        <v>0</v>
      </c>
      <c r="E60" s="373">
        <f t="shared" si="5"/>
        <v>0</v>
      </c>
    </row>
    <row r="61" spans="1:5" ht="11.25" customHeight="1">
      <c r="A61" s="370">
        <f t="shared" si="4"/>
        <v>2060</v>
      </c>
      <c r="B61" s="371"/>
      <c r="C61" s="371"/>
      <c r="D61" s="372">
        <f t="shared" si="3"/>
        <v>0</v>
      </c>
      <c r="E61" s="373">
        <f t="shared" si="5"/>
        <v>0</v>
      </c>
    </row>
    <row r="62" spans="1:5" ht="11.25" customHeight="1">
      <c r="A62" s="370">
        <f t="shared" si="4"/>
        <v>2061</v>
      </c>
      <c r="B62" s="371"/>
      <c r="C62" s="371"/>
      <c r="D62" s="372">
        <f t="shared" si="3"/>
        <v>0</v>
      </c>
      <c r="E62" s="373">
        <f t="shared" si="5"/>
        <v>0</v>
      </c>
    </row>
    <row r="63" spans="1:5" ht="11.25" customHeight="1">
      <c r="A63" s="370">
        <f t="shared" si="4"/>
        <v>2062</v>
      </c>
      <c r="B63" s="371"/>
      <c r="C63" s="371"/>
      <c r="D63" s="372">
        <f t="shared" si="3"/>
        <v>0</v>
      </c>
      <c r="E63" s="373">
        <f t="shared" si="5"/>
        <v>0</v>
      </c>
    </row>
    <row r="64" spans="1:5" ht="11.25" customHeight="1">
      <c r="A64" s="370">
        <f t="shared" si="4"/>
        <v>2063</v>
      </c>
      <c r="B64" s="371"/>
      <c r="C64" s="371"/>
      <c r="D64" s="372">
        <f t="shared" si="3"/>
        <v>0</v>
      </c>
      <c r="E64" s="373">
        <f t="shared" si="5"/>
        <v>0</v>
      </c>
    </row>
    <row r="65" spans="1:5" ht="11.25" customHeight="1">
      <c r="A65" s="370">
        <f t="shared" si="4"/>
        <v>2064</v>
      </c>
      <c r="B65" s="371"/>
      <c r="C65" s="371"/>
      <c r="D65" s="372">
        <f t="shared" si="3"/>
        <v>0</v>
      </c>
      <c r="E65" s="373">
        <f t="shared" si="5"/>
        <v>0</v>
      </c>
    </row>
    <row r="66" spans="1:5" ht="11.25" customHeight="1">
      <c r="A66" s="370">
        <f t="shared" si="4"/>
        <v>2065</v>
      </c>
      <c r="B66" s="371"/>
      <c r="C66" s="371"/>
      <c r="D66" s="372">
        <f t="shared" si="3"/>
        <v>0</v>
      </c>
      <c r="E66" s="373">
        <f t="shared" si="5"/>
        <v>0</v>
      </c>
    </row>
    <row r="67" spans="1:5" ht="11.25" customHeight="1">
      <c r="A67" s="370">
        <f t="shared" si="4"/>
        <v>2066</v>
      </c>
      <c r="B67" s="371"/>
      <c r="C67" s="371"/>
      <c r="D67" s="372">
        <f t="shared" si="3"/>
        <v>0</v>
      </c>
      <c r="E67" s="373">
        <f t="shared" si="5"/>
        <v>0</v>
      </c>
    </row>
    <row r="68" spans="1:5" ht="11.25" customHeight="1">
      <c r="A68" s="370">
        <f t="shared" si="4"/>
        <v>2067</v>
      </c>
      <c r="B68" s="371"/>
      <c r="C68" s="371"/>
      <c r="D68" s="372">
        <f t="shared" si="3"/>
        <v>0</v>
      </c>
      <c r="E68" s="373">
        <f t="shared" si="5"/>
        <v>0</v>
      </c>
    </row>
    <row r="69" spans="1:5" ht="11.25" customHeight="1">
      <c r="A69" s="370">
        <f t="shared" si="4"/>
        <v>2068</v>
      </c>
      <c r="B69" s="371"/>
      <c r="C69" s="371"/>
      <c r="D69" s="372">
        <f t="shared" si="3"/>
        <v>0</v>
      </c>
      <c r="E69" s="373">
        <f t="shared" si="5"/>
        <v>0</v>
      </c>
    </row>
    <row r="70" spans="1:5" ht="11.25" customHeight="1">
      <c r="A70" s="370">
        <f t="shared" si="4"/>
        <v>2069</v>
      </c>
      <c r="B70" s="371"/>
      <c r="C70" s="371"/>
      <c r="D70" s="372">
        <f t="shared" si="3"/>
        <v>0</v>
      </c>
      <c r="E70" s="373">
        <f t="shared" si="5"/>
        <v>0</v>
      </c>
    </row>
    <row r="71" spans="1:5" ht="11.25" customHeight="1">
      <c r="A71" s="370">
        <f t="shared" si="4"/>
        <v>2070</v>
      </c>
      <c r="B71" s="371"/>
      <c r="C71" s="371"/>
      <c r="D71" s="372">
        <f t="shared" si="3"/>
        <v>0</v>
      </c>
      <c r="E71" s="373">
        <f t="shared" si="5"/>
        <v>0</v>
      </c>
    </row>
    <row r="72" spans="1:5" ht="11.25" customHeight="1">
      <c r="A72" s="370">
        <f t="shared" si="4"/>
        <v>2071</v>
      </c>
      <c r="B72" s="371"/>
      <c r="C72" s="371"/>
      <c r="D72" s="372">
        <f t="shared" si="3"/>
        <v>0</v>
      </c>
      <c r="E72" s="373">
        <f t="shared" si="5"/>
        <v>0</v>
      </c>
    </row>
    <row r="73" spans="1:5" ht="11.25" customHeight="1">
      <c r="A73" s="370">
        <f t="shared" si="4"/>
        <v>2072</v>
      </c>
      <c r="B73" s="371"/>
      <c r="C73" s="371"/>
      <c r="D73" s="372">
        <f t="shared" si="3"/>
        <v>0</v>
      </c>
      <c r="E73" s="373">
        <f t="shared" si="5"/>
        <v>0</v>
      </c>
    </row>
    <row r="74" spans="1:5" ht="11.25" customHeight="1">
      <c r="A74" s="370">
        <f t="shared" si="4"/>
        <v>2073</v>
      </c>
      <c r="B74" s="371"/>
      <c r="C74" s="371"/>
      <c r="D74" s="372">
        <f t="shared" si="3"/>
        <v>0</v>
      </c>
      <c r="E74" s="373">
        <f t="shared" si="5"/>
        <v>0</v>
      </c>
    </row>
    <row r="75" spans="1:5" ht="11.25" customHeight="1">
      <c r="A75" s="370">
        <f t="shared" si="4"/>
        <v>2074</v>
      </c>
      <c r="B75" s="371"/>
      <c r="C75" s="371"/>
      <c r="D75" s="372">
        <f t="shared" si="3"/>
        <v>0</v>
      </c>
      <c r="E75" s="373">
        <f t="shared" si="5"/>
        <v>0</v>
      </c>
    </row>
    <row r="76" spans="1:5" ht="11.25" customHeight="1">
      <c r="A76" s="370">
        <f t="shared" si="4"/>
        <v>2075</v>
      </c>
      <c r="B76" s="371"/>
      <c r="C76" s="371"/>
      <c r="D76" s="372">
        <f t="shared" si="3"/>
        <v>0</v>
      </c>
      <c r="E76" s="373">
        <f t="shared" si="5"/>
        <v>0</v>
      </c>
    </row>
    <row r="77" spans="1:5" ht="11.25" customHeight="1">
      <c r="A77" s="370">
        <f t="shared" si="4"/>
        <v>2076</v>
      </c>
      <c r="B77" s="371"/>
      <c r="C77" s="371"/>
      <c r="D77" s="372">
        <f aca="true" t="shared" si="6" ref="D77:D87">+B77-C77</f>
        <v>0</v>
      </c>
      <c r="E77" s="373">
        <f t="shared" si="5"/>
        <v>0</v>
      </c>
    </row>
    <row r="78" spans="1:5" ht="11.25" customHeight="1">
      <c r="A78" s="370">
        <f aca="true" t="shared" si="7" ref="A78:A87">+A77+1</f>
        <v>2077</v>
      </c>
      <c r="B78" s="371"/>
      <c r="C78" s="371"/>
      <c r="D78" s="372">
        <f t="shared" si="6"/>
        <v>0</v>
      </c>
      <c r="E78" s="373">
        <f aca="true" t="shared" si="8" ref="E78:E87">+E77+D78</f>
        <v>0</v>
      </c>
    </row>
    <row r="79" spans="1:5" ht="11.25" customHeight="1">
      <c r="A79" s="370">
        <f t="shared" si="7"/>
        <v>2078</v>
      </c>
      <c r="B79" s="371"/>
      <c r="C79" s="371"/>
      <c r="D79" s="372">
        <f t="shared" si="6"/>
        <v>0</v>
      </c>
      <c r="E79" s="373">
        <f t="shared" si="8"/>
        <v>0</v>
      </c>
    </row>
    <row r="80" spans="1:5" ht="11.25" customHeight="1">
      <c r="A80" s="370">
        <f t="shared" si="7"/>
        <v>2079</v>
      </c>
      <c r="B80" s="371"/>
      <c r="C80" s="371"/>
      <c r="D80" s="372">
        <f t="shared" si="6"/>
        <v>0</v>
      </c>
      <c r="E80" s="373">
        <f t="shared" si="8"/>
        <v>0</v>
      </c>
    </row>
    <row r="81" spans="1:5" ht="11.25" customHeight="1">
      <c r="A81" s="370">
        <f t="shared" si="7"/>
        <v>2080</v>
      </c>
      <c r="B81" s="371"/>
      <c r="C81" s="371"/>
      <c r="D81" s="372">
        <f t="shared" si="6"/>
        <v>0</v>
      </c>
      <c r="E81" s="373">
        <f t="shared" si="8"/>
        <v>0</v>
      </c>
    </row>
    <row r="82" spans="1:5" ht="11.25" customHeight="1">
      <c r="A82" s="370">
        <f t="shared" si="7"/>
        <v>2081</v>
      </c>
      <c r="B82" s="371"/>
      <c r="C82" s="371"/>
      <c r="D82" s="372">
        <f t="shared" si="6"/>
        <v>0</v>
      </c>
      <c r="E82" s="373">
        <f t="shared" si="8"/>
        <v>0</v>
      </c>
    </row>
    <row r="83" spans="1:5" ht="11.25" customHeight="1">
      <c r="A83" s="370">
        <f t="shared" si="7"/>
        <v>2082</v>
      </c>
      <c r="B83" s="371"/>
      <c r="C83" s="371"/>
      <c r="D83" s="372">
        <f t="shared" si="6"/>
        <v>0</v>
      </c>
      <c r="E83" s="373">
        <f t="shared" si="8"/>
        <v>0</v>
      </c>
    </row>
    <row r="84" spans="1:5" ht="11.25" customHeight="1">
      <c r="A84" s="370">
        <f t="shared" si="7"/>
        <v>2083</v>
      </c>
      <c r="B84" s="371"/>
      <c r="C84" s="371"/>
      <c r="D84" s="372">
        <f t="shared" si="6"/>
        <v>0</v>
      </c>
      <c r="E84" s="373">
        <f t="shared" si="8"/>
        <v>0</v>
      </c>
    </row>
    <row r="85" spans="1:5" ht="11.25" customHeight="1">
      <c r="A85" s="370">
        <f t="shared" si="7"/>
        <v>2084</v>
      </c>
      <c r="B85" s="371"/>
      <c r="C85" s="371"/>
      <c r="D85" s="372">
        <f t="shared" si="6"/>
        <v>0</v>
      </c>
      <c r="E85" s="373">
        <f t="shared" si="8"/>
        <v>0</v>
      </c>
    </row>
    <row r="86" spans="1:5" ht="11.25" customHeight="1">
      <c r="A86" s="370">
        <f t="shared" si="7"/>
        <v>2085</v>
      </c>
      <c r="B86" s="371"/>
      <c r="C86" s="371"/>
      <c r="D86" s="372">
        <f t="shared" si="6"/>
        <v>0</v>
      </c>
      <c r="E86" s="373">
        <f t="shared" si="8"/>
        <v>0</v>
      </c>
    </row>
    <row r="87" spans="1:5" ht="11.25" customHeight="1">
      <c r="A87" s="374">
        <f t="shared" si="7"/>
        <v>2086</v>
      </c>
      <c r="B87" s="375"/>
      <c r="C87" s="375"/>
      <c r="D87" s="372">
        <f t="shared" si="6"/>
        <v>0</v>
      </c>
      <c r="E87" s="373">
        <f t="shared" si="8"/>
        <v>0</v>
      </c>
    </row>
    <row r="88" spans="1:5" ht="11.25" customHeight="1">
      <c r="A88" s="853" t="s">
        <v>138</v>
      </c>
      <c r="B88" s="853"/>
      <c r="C88" s="853"/>
      <c r="D88" s="853"/>
      <c r="E88" s="853"/>
    </row>
    <row r="89" spans="1:5" ht="22.5" customHeight="1">
      <c r="A89" s="854" t="s">
        <v>597</v>
      </c>
      <c r="B89" s="854"/>
      <c r="C89" s="854"/>
      <c r="D89" s="854"/>
      <c r="E89" s="854"/>
    </row>
    <row r="90" spans="1:5" ht="24.75" customHeight="1">
      <c r="A90" s="854" t="s">
        <v>598</v>
      </c>
      <c r="B90" s="854"/>
      <c r="C90" s="854"/>
      <c r="D90" s="854"/>
      <c r="E90" s="854"/>
    </row>
    <row r="65536" ht="11.25" customHeight="1"/>
  </sheetData>
  <sheetProtection password="DA51" sheet="1" selectLockedCells="1"/>
  <mergeCells count="10">
    <mergeCell ref="A10:A12"/>
    <mergeCell ref="A88:E88"/>
    <mergeCell ref="A89:E89"/>
    <mergeCell ref="A90:E90"/>
    <mergeCell ref="A3:E3"/>
    <mergeCell ref="A4:E4"/>
    <mergeCell ref="A5:E5"/>
    <mergeCell ref="A6:E6"/>
    <mergeCell ref="A7:E7"/>
    <mergeCell ref="A9:D9"/>
  </mergeCells>
  <printOptions horizontalCentered="1"/>
  <pageMargins left="0.39375" right="0.39375" top="0.5902777777777778" bottom="0.39444444444444443" header="0.5118055555555555" footer="0.19652777777777777"/>
  <pageSetup horizontalDpi="300" verticalDpi="300" orientation="landscape" paperSize="9" scale="95" r:id="rId1"/>
  <headerFooter alignWithMargins="0">
    <oddFooter>&amp;C&amp;A</oddFooter>
  </headerFooter>
  <rowBreaks count="1" manualBreakCount="1">
    <brk id="44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Plan15"/>
  <dimension ref="A1:E40"/>
  <sheetViews>
    <sheetView zoomScale="116" zoomScaleNormal="116" zoomScalePageLayoutView="0" workbookViewId="0" topLeftCell="A1">
      <selection activeCell="A7" sqref="A7:E7"/>
    </sheetView>
  </sheetViews>
  <sheetFormatPr defaultColWidth="22.28125" defaultRowHeight="11.25" customHeight="1"/>
  <cols>
    <col min="1" max="1" width="48.00390625" style="357" customWidth="1"/>
    <col min="2" max="4" width="20.7109375" style="357" customWidth="1"/>
    <col min="5" max="5" width="20.7109375" style="377" customWidth="1"/>
    <col min="6" max="16384" width="22.28125" style="357" customWidth="1"/>
  </cols>
  <sheetData>
    <row r="1" ht="15.75" customHeight="1">
      <c r="A1" s="11" t="s">
        <v>599</v>
      </c>
    </row>
    <row r="3" spans="1:5" ht="11.25" customHeight="1">
      <c r="A3" s="855" t="s">
        <v>928</v>
      </c>
      <c r="B3" s="855"/>
      <c r="C3" s="855"/>
      <c r="D3" s="855"/>
      <c r="E3" s="855"/>
    </row>
    <row r="4" spans="1:5" ht="11.25" customHeight="1">
      <c r="A4" s="856" t="s">
        <v>18</v>
      </c>
      <c r="B4" s="856"/>
      <c r="C4" s="856"/>
      <c r="D4" s="856"/>
      <c r="E4" s="856"/>
    </row>
    <row r="5" spans="1:5" ht="11.25" customHeight="1">
      <c r="A5" s="857" t="s">
        <v>600</v>
      </c>
      <c r="B5" s="857"/>
      <c r="C5" s="857"/>
      <c r="D5" s="857"/>
      <c r="E5" s="857"/>
    </row>
    <row r="6" spans="1:5" ht="11.25" customHeight="1">
      <c r="A6" s="856" t="s">
        <v>20</v>
      </c>
      <c r="B6" s="856"/>
      <c r="C6" s="856"/>
      <c r="D6" s="856"/>
      <c r="E6" s="856"/>
    </row>
    <row r="7" spans="1:5" ht="11.25" customHeight="1">
      <c r="A7" s="855" t="s">
        <v>943</v>
      </c>
      <c r="B7" s="855"/>
      <c r="C7" s="855"/>
      <c r="D7" s="855"/>
      <c r="E7" s="855"/>
    </row>
    <row r="8" spans="1:5" ht="11.25" customHeight="1">
      <c r="A8" s="856"/>
      <c r="B8" s="856"/>
      <c r="C8" s="856"/>
      <c r="D8" s="856"/>
      <c r="E8" s="856"/>
    </row>
    <row r="9" spans="1:5" ht="11.25" customHeight="1">
      <c r="A9" s="357" t="s">
        <v>601</v>
      </c>
      <c r="D9" s="378"/>
      <c r="E9" s="378">
        <v>1</v>
      </c>
    </row>
    <row r="10" spans="1:5" ht="11.25" customHeight="1">
      <c r="A10" s="859" t="s">
        <v>25</v>
      </c>
      <c r="B10" s="360" t="s">
        <v>559</v>
      </c>
      <c r="C10" s="860" t="s">
        <v>23</v>
      </c>
      <c r="D10" s="860"/>
      <c r="E10" s="361" t="s">
        <v>602</v>
      </c>
    </row>
    <row r="11" spans="1:5" ht="11.25" customHeight="1">
      <c r="A11" s="859"/>
      <c r="B11" s="364" t="s">
        <v>31</v>
      </c>
      <c r="C11" s="861" t="s">
        <v>32</v>
      </c>
      <c r="D11" s="861"/>
      <c r="E11" s="379" t="s">
        <v>603</v>
      </c>
    </row>
    <row r="12" spans="1:5" ht="11.25" customHeight="1">
      <c r="A12" s="357" t="s">
        <v>604</v>
      </c>
      <c r="B12" s="380">
        <f>SUM(B13:B14)</f>
        <v>139103</v>
      </c>
      <c r="C12" s="862">
        <f>SUM(C13:C14)</f>
        <v>0</v>
      </c>
      <c r="D12" s="862"/>
      <c r="E12" s="381">
        <f>+B12-C12</f>
        <v>139103</v>
      </c>
    </row>
    <row r="13" spans="1:5" ht="11.25" customHeight="1">
      <c r="A13" s="377" t="s">
        <v>605</v>
      </c>
      <c r="B13" s="382">
        <v>139103</v>
      </c>
      <c r="C13" s="863"/>
      <c r="D13" s="863"/>
      <c r="E13" s="383">
        <f>+B13-C13</f>
        <v>139103</v>
      </c>
    </row>
    <row r="14" spans="1:5" ht="11.25" customHeight="1">
      <c r="A14" s="384" t="s">
        <v>606</v>
      </c>
      <c r="B14" s="385"/>
      <c r="C14" s="864"/>
      <c r="D14" s="864"/>
      <c r="E14" s="386">
        <f>+B14-C14</f>
        <v>0</v>
      </c>
    </row>
    <row r="15" spans="1:5" s="377" customFormat="1" ht="11.25" customHeight="1">
      <c r="A15" s="387"/>
      <c r="B15" s="388"/>
      <c r="C15" s="388"/>
      <c r="D15" s="388"/>
      <c r="E15" s="388"/>
    </row>
    <row r="16" spans="1:5" ht="11.25" customHeight="1">
      <c r="A16" s="865" t="s">
        <v>109</v>
      </c>
      <c r="B16" s="866" t="s">
        <v>565</v>
      </c>
      <c r="C16" s="867" t="s">
        <v>566</v>
      </c>
      <c r="D16" s="867"/>
      <c r="E16" s="868" t="s">
        <v>607</v>
      </c>
    </row>
    <row r="17" spans="1:5" ht="11.25" customHeight="1">
      <c r="A17" s="865"/>
      <c r="B17" s="866"/>
      <c r="C17" s="869" t="s">
        <v>30</v>
      </c>
      <c r="D17" s="869"/>
      <c r="E17" s="868"/>
    </row>
    <row r="18" spans="1:5" ht="11.25" customHeight="1">
      <c r="A18" s="865"/>
      <c r="B18" s="866"/>
      <c r="C18" s="870" t="s">
        <v>568</v>
      </c>
      <c r="D18" s="392" t="s">
        <v>608</v>
      </c>
      <c r="E18" s="868"/>
    </row>
    <row r="19" spans="1:5" ht="11.25" customHeight="1">
      <c r="A19" s="865"/>
      <c r="B19" s="866"/>
      <c r="C19" s="870"/>
      <c r="D19" s="393" t="s">
        <v>609</v>
      </c>
      <c r="E19" s="868"/>
    </row>
    <row r="20" spans="1:5" ht="11.25" customHeight="1">
      <c r="A20" s="865"/>
      <c r="B20" s="391" t="s">
        <v>111</v>
      </c>
      <c r="C20" s="391" t="s">
        <v>112</v>
      </c>
      <c r="D20" s="391" t="s">
        <v>570</v>
      </c>
      <c r="E20" s="379" t="s">
        <v>610</v>
      </c>
    </row>
    <row r="21" spans="1:5" ht="11.25" customHeight="1">
      <c r="A21" s="394" t="s">
        <v>611</v>
      </c>
      <c r="B21" s="381">
        <f>+B22+B26</f>
        <v>0</v>
      </c>
      <c r="C21" s="381">
        <f>+C22+C26</f>
        <v>0</v>
      </c>
      <c r="D21" s="381">
        <f>+D22+D26</f>
        <v>0</v>
      </c>
      <c r="E21" s="381">
        <f aca="true" t="shared" si="0" ref="E21:E28">+B21-(C21+D21)</f>
        <v>0</v>
      </c>
    </row>
    <row r="22" spans="1:5" ht="11.25" customHeight="1">
      <c r="A22" s="395" t="s">
        <v>288</v>
      </c>
      <c r="B22" s="381">
        <f>SUM(B23:B25)</f>
        <v>0</v>
      </c>
      <c r="C22" s="381">
        <f>SUM(C23:C25)</f>
        <v>0</v>
      </c>
      <c r="D22" s="381">
        <f>SUM(D23:D25)</f>
        <v>0</v>
      </c>
      <c r="E22" s="381">
        <f t="shared" si="0"/>
        <v>0</v>
      </c>
    </row>
    <row r="23" spans="1:5" ht="11.25" customHeight="1">
      <c r="A23" s="395" t="s">
        <v>612</v>
      </c>
      <c r="B23" s="396"/>
      <c r="C23" s="396"/>
      <c r="D23" s="396"/>
      <c r="E23" s="381">
        <f t="shared" si="0"/>
        <v>0</v>
      </c>
    </row>
    <row r="24" spans="1:5" ht="11.25" customHeight="1">
      <c r="A24" s="395" t="s">
        <v>613</v>
      </c>
      <c r="B24" s="396"/>
      <c r="C24" s="396"/>
      <c r="D24" s="396"/>
      <c r="E24" s="381">
        <f t="shared" si="0"/>
        <v>0</v>
      </c>
    </row>
    <row r="25" spans="1:5" ht="11.25" customHeight="1">
      <c r="A25" s="395" t="s">
        <v>614</v>
      </c>
      <c r="B25" s="396"/>
      <c r="C25" s="396"/>
      <c r="D25" s="396"/>
      <c r="E25" s="381">
        <f t="shared" si="0"/>
        <v>0</v>
      </c>
    </row>
    <row r="26" spans="1:5" ht="11.25" customHeight="1">
      <c r="A26" s="395" t="s">
        <v>615</v>
      </c>
      <c r="B26" s="381">
        <f>SUM(B27:B28)</f>
        <v>0</v>
      </c>
      <c r="C26" s="381">
        <f>SUM(C27:C28)</f>
        <v>0</v>
      </c>
      <c r="D26" s="381">
        <f>SUM(D27:D28)</f>
        <v>0</v>
      </c>
      <c r="E26" s="381">
        <f t="shared" si="0"/>
        <v>0</v>
      </c>
    </row>
    <row r="27" spans="1:5" ht="11.25" customHeight="1">
      <c r="A27" s="395" t="s">
        <v>616</v>
      </c>
      <c r="B27" s="396"/>
      <c r="C27" s="396"/>
      <c r="D27" s="396"/>
      <c r="E27" s="381">
        <f t="shared" si="0"/>
        <v>0</v>
      </c>
    </row>
    <row r="28" spans="1:5" ht="11.25" customHeight="1">
      <c r="A28" s="395" t="s">
        <v>617</v>
      </c>
      <c r="B28" s="396"/>
      <c r="C28" s="396"/>
      <c r="D28" s="396"/>
      <c r="E28" s="381">
        <f t="shared" si="0"/>
        <v>0</v>
      </c>
    </row>
    <row r="29" spans="1:5" ht="11.25" customHeight="1">
      <c r="A29" s="397"/>
      <c r="B29" s="398"/>
      <c r="C29" s="398"/>
      <c r="D29" s="399"/>
      <c r="E29" s="399"/>
    </row>
    <row r="30" spans="1:5" ht="11.25" customHeight="1">
      <c r="A30" s="872" t="s">
        <v>618</v>
      </c>
      <c r="B30" s="390" t="s">
        <v>619</v>
      </c>
      <c r="C30" s="866" t="s">
        <v>186</v>
      </c>
      <c r="D30" s="866"/>
      <c r="E30" s="389" t="s">
        <v>620</v>
      </c>
    </row>
    <row r="31" spans="1:5" ht="11.25" customHeight="1">
      <c r="A31" s="872"/>
      <c r="B31" s="391" t="s">
        <v>621</v>
      </c>
      <c r="C31" s="873" t="s">
        <v>622</v>
      </c>
      <c r="D31" s="873"/>
      <c r="E31" s="400" t="s">
        <v>623</v>
      </c>
    </row>
    <row r="32" spans="1:5" ht="11.25" customHeight="1">
      <c r="A32" s="401" t="s">
        <v>624</v>
      </c>
      <c r="B32" s="402"/>
      <c r="C32" s="874">
        <f>+C12-(C21+D21)</f>
        <v>0</v>
      </c>
      <c r="D32" s="874"/>
      <c r="E32" s="403">
        <f>+C32+B32</f>
        <v>0</v>
      </c>
    </row>
    <row r="33" spans="1:5" ht="11.25" customHeight="1">
      <c r="A33" s="853" t="s">
        <v>138</v>
      </c>
      <c r="B33" s="853"/>
      <c r="C33" s="853"/>
      <c r="D33" s="853"/>
      <c r="E33" s="853"/>
    </row>
    <row r="34" spans="1:5" ht="11.25" customHeight="1">
      <c r="A34" s="875" t="s">
        <v>625</v>
      </c>
      <c r="B34" s="875"/>
      <c r="C34" s="875"/>
      <c r="D34" s="875"/>
      <c r="E34" s="875"/>
    </row>
    <row r="35" spans="1:5" ht="11.25" customHeight="1">
      <c r="A35" s="871" t="s">
        <v>626</v>
      </c>
      <c r="B35" s="871"/>
      <c r="C35" s="871"/>
      <c r="D35" s="871"/>
      <c r="E35" s="871"/>
    </row>
    <row r="36" spans="1:5" ht="11.25" customHeight="1">
      <c r="A36" s="858" t="s">
        <v>627</v>
      </c>
      <c r="B36" s="858"/>
      <c r="C36" s="858"/>
      <c r="D36" s="858"/>
      <c r="E36" s="858"/>
    </row>
    <row r="37" spans="1:5" ht="11.25" customHeight="1">
      <c r="A37" s="858" t="s">
        <v>628</v>
      </c>
      <c r="B37" s="858"/>
      <c r="C37" s="858"/>
      <c r="D37" s="858"/>
      <c r="E37" s="858"/>
    </row>
    <row r="40" ht="11.25" customHeight="1">
      <c r="C40" s="357" t="s">
        <v>514</v>
      </c>
    </row>
  </sheetData>
  <sheetProtection password="DA51" sheet="1" selectLockedCells="1"/>
  <mergeCells count="27">
    <mergeCell ref="A35:E35"/>
    <mergeCell ref="A36:E36"/>
    <mergeCell ref="A37:E37"/>
    <mergeCell ref="A30:A31"/>
    <mergeCell ref="C30:D30"/>
    <mergeCell ref="C31:D31"/>
    <mergeCell ref="C32:D32"/>
    <mergeCell ref="A33:E33"/>
    <mergeCell ref="A34:E34"/>
    <mergeCell ref="A16:A20"/>
    <mergeCell ref="B16:B19"/>
    <mergeCell ref="C16:D16"/>
    <mergeCell ref="E16:E19"/>
    <mergeCell ref="C17:D17"/>
    <mergeCell ref="C18:C19"/>
    <mergeCell ref="A10:A11"/>
    <mergeCell ref="C10:D10"/>
    <mergeCell ref="C11:D11"/>
    <mergeCell ref="C12:D12"/>
    <mergeCell ref="C13:D13"/>
    <mergeCell ref="C14:D14"/>
    <mergeCell ref="A3:E3"/>
    <mergeCell ref="A4:E4"/>
    <mergeCell ref="A5:E5"/>
    <mergeCell ref="A6:E6"/>
    <mergeCell ref="A7:E7"/>
    <mergeCell ref="A8:E8"/>
  </mergeCells>
  <printOptions horizontalCentered="1"/>
  <pageMargins left="0.2798611111111111" right="0.3" top="0.5902777777777778" bottom="0.39305555555555555" header="0.5118055555555555" footer="0.19652777777777777"/>
  <pageSetup horizontalDpi="300" verticalDpi="300" orientation="landscape" paperSize="9" r:id="rId1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Plan12">
    <tabColor indexed="44"/>
  </sheetPr>
  <dimension ref="A1:N146"/>
  <sheetViews>
    <sheetView zoomScale="116" zoomScaleNormal="116" zoomScalePageLayoutView="0" workbookViewId="0" topLeftCell="A61">
      <selection activeCell="B29" sqref="B29:E29"/>
    </sheetView>
  </sheetViews>
  <sheetFormatPr defaultColWidth="9.00390625" defaultRowHeight="12.75"/>
  <cols>
    <col min="1" max="1" width="75.7109375" style="1" customWidth="1"/>
    <col min="2" max="2" width="14.7109375" style="1" customWidth="1"/>
    <col min="3" max="3" width="13.57421875" style="1" customWidth="1"/>
    <col min="4" max="4" width="12.421875" style="1" customWidth="1"/>
    <col min="5" max="5" width="10.7109375" style="1" customWidth="1"/>
    <col min="6" max="6" width="12.421875" style="1" customWidth="1"/>
    <col min="7" max="7" width="11.28125" style="1" customWidth="1"/>
    <col min="8" max="16384" width="9.00390625" style="1" customWidth="1"/>
  </cols>
  <sheetData>
    <row r="1" spans="1:7" ht="15.75">
      <c r="A1" s="876" t="s">
        <v>629</v>
      </c>
      <c r="B1" s="876"/>
      <c r="C1" s="876"/>
      <c r="D1" s="876"/>
      <c r="E1" s="876"/>
      <c r="F1" s="876"/>
      <c r="G1" s="876"/>
    </row>
    <row r="2" spans="1:7" ht="6.75" customHeight="1">
      <c r="A2" s="405"/>
      <c r="B2" s="405"/>
      <c r="C2" s="405"/>
      <c r="D2" s="405"/>
      <c r="E2" s="405"/>
      <c r="F2" s="406"/>
      <c r="G2" s="406"/>
    </row>
    <row r="3" spans="1:7" ht="12.75">
      <c r="A3" s="877" t="s">
        <v>928</v>
      </c>
      <c r="B3" s="877"/>
      <c r="C3" s="877"/>
      <c r="D3" s="877"/>
      <c r="E3" s="877"/>
      <c r="F3" s="877"/>
      <c r="G3" s="877"/>
    </row>
    <row r="4" spans="1:7" ht="12.75">
      <c r="A4" s="878" t="s">
        <v>913</v>
      </c>
      <c r="B4" s="878"/>
      <c r="C4" s="878"/>
      <c r="D4" s="878"/>
      <c r="E4" s="878"/>
      <c r="F4" s="878"/>
      <c r="G4" s="878"/>
    </row>
    <row r="5" spans="1:7" ht="12.75">
      <c r="A5" s="879" t="s">
        <v>630</v>
      </c>
      <c r="B5" s="879"/>
      <c r="C5" s="879"/>
      <c r="D5" s="879"/>
      <c r="E5" s="879"/>
      <c r="F5" s="879"/>
      <c r="G5" s="879"/>
    </row>
    <row r="6" spans="1:7" ht="12.75">
      <c r="A6" s="878" t="s">
        <v>20</v>
      </c>
      <c r="B6" s="878"/>
      <c r="C6" s="878"/>
      <c r="D6" s="878"/>
      <c r="E6" s="878"/>
      <c r="F6" s="878"/>
      <c r="G6" s="878"/>
    </row>
    <row r="7" spans="1:7" ht="12.75">
      <c r="A7" s="877" t="s">
        <v>939</v>
      </c>
      <c r="B7" s="877"/>
      <c r="C7" s="877"/>
      <c r="D7" s="877"/>
      <c r="E7" s="877"/>
      <c r="F7" s="877"/>
      <c r="G7" s="877"/>
    </row>
    <row r="8" spans="1:7" ht="6.75" customHeight="1">
      <c r="A8" s="405"/>
      <c r="B8" s="405"/>
      <c r="C8" s="405"/>
      <c r="D8" s="405"/>
      <c r="E8" s="405"/>
      <c r="F8" s="406"/>
      <c r="G8" s="406"/>
    </row>
    <row r="9" spans="1:7" ht="12.75">
      <c r="A9" s="405" t="s">
        <v>631</v>
      </c>
      <c r="B9" s="408"/>
      <c r="C9" s="408"/>
      <c r="D9" s="408"/>
      <c r="E9" s="406"/>
      <c r="F9" s="406"/>
      <c r="G9" s="409">
        <v>1</v>
      </c>
    </row>
    <row r="10" spans="1:7" ht="12.75">
      <c r="A10" s="410"/>
      <c r="B10" s="411" t="s">
        <v>22</v>
      </c>
      <c r="C10" s="411" t="s">
        <v>22</v>
      </c>
      <c r="D10" s="880" t="s">
        <v>23</v>
      </c>
      <c r="E10" s="880"/>
      <c r="F10" s="880"/>
      <c r="G10" s="880"/>
    </row>
    <row r="11" spans="1:7" ht="12.75">
      <c r="A11" s="412" t="s">
        <v>632</v>
      </c>
      <c r="B11" s="413" t="s">
        <v>26</v>
      </c>
      <c r="C11" s="413" t="s">
        <v>27</v>
      </c>
      <c r="D11" s="881" t="s">
        <v>30</v>
      </c>
      <c r="E11" s="881"/>
      <c r="F11" s="882" t="s">
        <v>29</v>
      </c>
      <c r="G11" s="882"/>
    </row>
    <row r="12" spans="1:7" ht="12.75">
      <c r="A12" s="414"/>
      <c r="B12" s="415"/>
      <c r="C12" s="416" t="s">
        <v>31</v>
      </c>
      <c r="D12" s="883" t="s">
        <v>32</v>
      </c>
      <c r="E12" s="883"/>
      <c r="F12" s="884" t="s">
        <v>633</v>
      </c>
      <c r="G12" s="884"/>
    </row>
    <row r="13" spans="1:7" ht="12.75">
      <c r="A13" s="418" t="s">
        <v>634</v>
      </c>
      <c r="B13" s="419">
        <f>SUM(B14:B21)</f>
        <v>1013497</v>
      </c>
      <c r="C13" s="419">
        <f>SUM(C14:C21)</f>
        <v>1013497</v>
      </c>
      <c r="D13" s="885">
        <f>SUM(D14:D21)</f>
        <v>682329.5399999999</v>
      </c>
      <c r="E13" s="885"/>
      <c r="F13" s="886">
        <f aca="true" t="shared" si="0" ref="F13:F31">IF(C13="",0,IF(C13=0,0,D13/C13))</f>
        <v>0.6732427821690641</v>
      </c>
      <c r="G13" s="886"/>
    </row>
    <row r="14" spans="1:7" ht="12.75">
      <c r="A14" s="422" t="s">
        <v>635</v>
      </c>
      <c r="B14" s="423">
        <f>'Anexo 8 - MDE - Municípios'!B15</f>
        <v>48703</v>
      </c>
      <c r="C14" s="423">
        <f>'Anexo 8 - MDE - Municípios'!C15</f>
        <v>48703</v>
      </c>
      <c r="D14" s="887">
        <f>'Anexo 8 - MDE - Municípios'!E15</f>
        <v>3582.3</v>
      </c>
      <c r="E14" s="887"/>
      <c r="F14" s="886">
        <f t="shared" si="0"/>
        <v>0.07355399051393138</v>
      </c>
      <c r="G14" s="886"/>
    </row>
    <row r="15" spans="1:7" ht="12.75">
      <c r="A15" s="422" t="s">
        <v>636</v>
      </c>
      <c r="B15" s="423">
        <f>'Anexo 8 - MDE - Municípios'!B21</f>
        <v>13221</v>
      </c>
      <c r="C15" s="423">
        <f>'Anexo 8 - MDE - Municípios'!C21</f>
        <v>13221</v>
      </c>
      <c r="D15" s="887">
        <f>'Anexo 8 - MDE - Municípios'!E21</f>
        <v>287812.69</v>
      </c>
      <c r="E15" s="887"/>
      <c r="F15" s="886">
        <f t="shared" si="0"/>
        <v>21.769358596172754</v>
      </c>
      <c r="G15" s="886"/>
    </row>
    <row r="16" spans="1:7" ht="12.75">
      <c r="A16" s="422" t="s">
        <v>637</v>
      </c>
      <c r="B16" s="423">
        <f>'Anexo 8 - MDE - Municípios'!B26</f>
        <v>521382</v>
      </c>
      <c r="C16" s="423">
        <f>'Anexo 8 - MDE - Municípios'!C26</f>
        <v>521382</v>
      </c>
      <c r="D16" s="887">
        <f>'Anexo 8 - MDE - Municípios'!E26</f>
        <v>344113.7</v>
      </c>
      <c r="E16" s="887"/>
      <c r="F16" s="886">
        <f t="shared" si="0"/>
        <v>0.6600030304076474</v>
      </c>
      <c r="G16" s="886"/>
    </row>
    <row r="17" spans="1:7" ht="12.75">
      <c r="A17" s="422" t="s">
        <v>638</v>
      </c>
      <c r="B17" s="423">
        <v>430191</v>
      </c>
      <c r="C17" s="423">
        <f>B17</f>
        <v>430191</v>
      </c>
      <c r="D17" s="887">
        <v>46820.85</v>
      </c>
      <c r="E17" s="887"/>
      <c r="F17" s="886">
        <f t="shared" si="0"/>
        <v>0.1088373536405922</v>
      </c>
      <c r="G17" s="886"/>
    </row>
    <row r="18" spans="1:7" ht="12.75">
      <c r="A18" s="422" t="s">
        <v>639</v>
      </c>
      <c r="B18" s="423"/>
      <c r="C18" s="423"/>
      <c r="D18" s="887"/>
      <c r="E18" s="887"/>
      <c r="F18" s="886">
        <f t="shared" si="0"/>
        <v>0</v>
      </c>
      <c r="G18" s="886"/>
    </row>
    <row r="19" spans="1:7" ht="12.75">
      <c r="A19" s="422" t="s">
        <v>640</v>
      </c>
      <c r="B19" s="423"/>
      <c r="C19" s="423"/>
      <c r="D19" s="887"/>
      <c r="E19" s="887"/>
      <c r="F19" s="886">
        <f t="shared" si="0"/>
        <v>0</v>
      </c>
      <c r="G19" s="886"/>
    </row>
    <row r="20" spans="1:7" ht="12.75">
      <c r="A20" s="422" t="s">
        <v>641</v>
      </c>
      <c r="B20" s="423">
        <f>'Anexo 1 - BO'!B51</f>
        <v>0</v>
      </c>
      <c r="C20" s="423">
        <f>'Anexo 1 - BO'!C51</f>
        <v>0</v>
      </c>
      <c r="D20" s="887">
        <f>'Anexo 1 - BO'!G51</f>
        <v>0</v>
      </c>
      <c r="E20" s="887"/>
      <c r="F20" s="886">
        <f t="shared" si="0"/>
        <v>0</v>
      </c>
      <c r="G20" s="886"/>
    </row>
    <row r="21" spans="1:7" ht="12.75">
      <c r="A21" s="422" t="s">
        <v>642</v>
      </c>
      <c r="B21" s="423"/>
      <c r="C21" s="423"/>
      <c r="D21" s="887"/>
      <c r="E21" s="887"/>
      <c r="F21" s="886">
        <f t="shared" si="0"/>
        <v>0</v>
      </c>
      <c r="G21" s="886"/>
    </row>
    <row r="22" spans="1:7" ht="12.75">
      <c r="A22" s="422" t="s">
        <v>643</v>
      </c>
      <c r="B22" s="419">
        <f>SUM(B23:B28)</f>
        <v>12314614.31</v>
      </c>
      <c r="C22" s="419">
        <f>SUM(C23:C28)</f>
        <v>12314614.31</v>
      </c>
      <c r="D22" s="885">
        <f>SUM(D23:D28)</f>
        <v>13210157.719999999</v>
      </c>
      <c r="E22" s="885"/>
      <c r="F22" s="886">
        <f t="shared" si="0"/>
        <v>1.072722002285754</v>
      </c>
      <c r="G22" s="886"/>
    </row>
    <row r="23" spans="1:7" ht="12.75">
      <c r="A23" s="422" t="s">
        <v>644</v>
      </c>
      <c r="B23" s="424">
        <f>'Anexo 8 - MDE - Municípios'!B46</f>
        <v>10677922.31</v>
      </c>
      <c r="C23" s="424">
        <f>'Anexo 8 - MDE - Municípios'!C46</f>
        <v>10677922.31</v>
      </c>
      <c r="D23" s="887">
        <f>'Anexo 8 - MDE - Municípios'!E46</f>
        <v>10571461.53</v>
      </c>
      <c r="E23" s="887"/>
      <c r="F23" s="886">
        <f t="shared" si="0"/>
        <v>0.9900298225713536</v>
      </c>
      <c r="G23" s="886"/>
    </row>
    <row r="24" spans="1:7" ht="12.75">
      <c r="A24" s="422" t="s">
        <v>645</v>
      </c>
      <c r="B24" s="424">
        <f>'Anexo 8 - MDE - Municípios'!B51</f>
        <v>34578</v>
      </c>
      <c r="C24" s="424">
        <f>'Anexo 8 - MDE - Municípios'!C51</f>
        <v>34578</v>
      </c>
      <c r="D24" s="887">
        <f>'Anexo 8 - MDE - Municípios'!E51</f>
        <v>17535.13</v>
      </c>
      <c r="E24" s="887"/>
      <c r="F24" s="886">
        <f t="shared" si="0"/>
        <v>0.5071181097807855</v>
      </c>
      <c r="G24" s="886"/>
    </row>
    <row r="25" spans="1:7" ht="12.75">
      <c r="A25" s="422" t="s">
        <v>646</v>
      </c>
      <c r="B25" s="424">
        <f>'Anexo 8 - MDE - Municípios'!B52</f>
        <v>118085</v>
      </c>
      <c r="C25" s="424">
        <f>'Anexo 8 - MDE - Municípios'!C52</f>
        <v>118085</v>
      </c>
      <c r="D25" s="887">
        <f>'Anexo 8 - MDE - Municípios'!E52</f>
        <v>268668.37</v>
      </c>
      <c r="E25" s="887"/>
      <c r="F25" s="886">
        <f t="shared" si="0"/>
        <v>2.2752116695600626</v>
      </c>
      <c r="G25" s="886"/>
    </row>
    <row r="26" spans="1:7" ht="12.75">
      <c r="A26" s="422" t="s">
        <v>647</v>
      </c>
      <c r="B26" s="424">
        <f>'Anexo 8 - MDE - Municípios'!B48</f>
        <v>1330010</v>
      </c>
      <c r="C26" s="424">
        <f>'Anexo 8 - MDE - Municípios'!C48</f>
        <v>1330010</v>
      </c>
      <c r="D26" s="887">
        <f>'Anexo 8 - MDE - Municípios'!E48</f>
        <v>2314592.05</v>
      </c>
      <c r="E26" s="887"/>
      <c r="F26" s="886">
        <f t="shared" si="0"/>
        <v>1.7402816896113562</v>
      </c>
      <c r="G26" s="886"/>
    </row>
    <row r="27" spans="1:7" ht="12.75">
      <c r="A27" s="422" t="s">
        <v>648</v>
      </c>
      <c r="B27" s="424">
        <f>'Anexo 8 - MDE - Municípios'!B50</f>
        <v>135826</v>
      </c>
      <c r="C27" s="424">
        <f>'Anexo 8 - MDE - Municípios'!C50</f>
        <v>135826</v>
      </c>
      <c r="D27" s="887">
        <f>'Anexo 8 - MDE - Municípios'!E50</f>
        <v>19653.57</v>
      </c>
      <c r="E27" s="887"/>
      <c r="F27" s="886">
        <f t="shared" si="0"/>
        <v>0.14469667074050624</v>
      </c>
      <c r="G27" s="886"/>
    </row>
    <row r="28" spans="1:7" ht="12.75">
      <c r="A28" s="422" t="s">
        <v>649</v>
      </c>
      <c r="B28" s="419">
        <f>SUM(B29:B30)</f>
        <v>18193</v>
      </c>
      <c r="C28" s="419">
        <f>SUM(C29:C30)</f>
        <v>18193</v>
      </c>
      <c r="D28" s="885">
        <f>SUM(D29:D30)</f>
        <v>18247.07</v>
      </c>
      <c r="E28" s="885"/>
      <c r="F28" s="886">
        <f t="shared" si="0"/>
        <v>1.0029720222063432</v>
      </c>
      <c r="G28" s="886"/>
    </row>
    <row r="29" spans="1:7" ht="12.75">
      <c r="A29" s="422" t="s">
        <v>650</v>
      </c>
      <c r="B29" s="424">
        <f>'Anexo 8 - MDE - Municípios'!B49</f>
        <v>18193</v>
      </c>
      <c r="C29" s="424">
        <f>'Anexo 8 - MDE - Municípios'!C49</f>
        <v>18193</v>
      </c>
      <c r="D29" s="887">
        <f>'Anexo 8 - MDE - Municípios'!E49</f>
        <v>18247.07</v>
      </c>
      <c r="E29" s="887"/>
      <c r="F29" s="886">
        <f t="shared" si="0"/>
        <v>1.0029720222063432</v>
      </c>
      <c r="G29" s="886"/>
    </row>
    <row r="30" spans="1:7" ht="12.75">
      <c r="A30" s="422" t="s">
        <v>651</v>
      </c>
      <c r="B30" s="424"/>
      <c r="C30" s="424"/>
      <c r="D30" s="887"/>
      <c r="E30" s="887"/>
      <c r="F30" s="886">
        <f t="shared" si="0"/>
        <v>0</v>
      </c>
      <c r="G30" s="886"/>
    </row>
    <row r="31" spans="1:7" ht="21">
      <c r="A31" s="425" t="s">
        <v>652</v>
      </c>
      <c r="B31" s="426">
        <f>+B22+B13</f>
        <v>13328111.31</v>
      </c>
      <c r="C31" s="426">
        <f>+C22+C13</f>
        <v>13328111.31</v>
      </c>
      <c r="D31" s="888">
        <f>+D22+D13</f>
        <v>13892487.259999998</v>
      </c>
      <c r="E31" s="888"/>
      <c r="F31" s="889">
        <f t="shared" si="0"/>
        <v>1.0423447806574477</v>
      </c>
      <c r="G31" s="889"/>
    </row>
    <row r="32" spans="1:7" ht="6.75" customHeight="1">
      <c r="A32" s="429"/>
      <c r="B32" s="430"/>
      <c r="C32" s="429"/>
      <c r="D32" s="429"/>
      <c r="E32" s="429"/>
      <c r="F32" s="429"/>
      <c r="G32" s="429"/>
    </row>
    <row r="33" spans="1:7" ht="12.75">
      <c r="A33" s="890" t="s">
        <v>653</v>
      </c>
      <c r="B33" s="411" t="s">
        <v>22</v>
      </c>
      <c r="C33" s="411" t="s">
        <v>22</v>
      </c>
      <c r="D33" s="880" t="s">
        <v>23</v>
      </c>
      <c r="E33" s="880"/>
      <c r="F33" s="880"/>
      <c r="G33" s="880"/>
    </row>
    <row r="34" spans="1:7" ht="12.75">
      <c r="A34" s="890"/>
      <c r="B34" s="413" t="s">
        <v>26</v>
      </c>
      <c r="C34" s="413" t="s">
        <v>27</v>
      </c>
      <c r="D34" s="881" t="s">
        <v>30</v>
      </c>
      <c r="E34" s="881"/>
      <c r="F34" s="882" t="s">
        <v>29</v>
      </c>
      <c r="G34" s="882"/>
    </row>
    <row r="35" spans="1:7" ht="12.75">
      <c r="A35" s="890"/>
      <c r="B35" s="415"/>
      <c r="C35" s="416" t="s">
        <v>34</v>
      </c>
      <c r="D35" s="883" t="s">
        <v>111</v>
      </c>
      <c r="E35" s="883"/>
      <c r="F35" s="884" t="s">
        <v>654</v>
      </c>
      <c r="G35" s="884"/>
    </row>
    <row r="36" spans="1:7" ht="12.75">
      <c r="A36" s="431" t="s">
        <v>655</v>
      </c>
      <c r="B36" s="420">
        <f>SUM(B37:B40)</f>
        <v>7507926.29</v>
      </c>
      <c r="C36" s="420">
        <f>SUM(C37:C40)</f>
        <v>7507926.29</v>
      </c>
      <c r="D36" s="885">
        <f>SUM(D37:D40)</f>
        <v>4705634.47</v>
      </c>
      <c r="E36" s="885"/>
      <c r="F36" s="886">
        <f aca="true" t="shared" si="1" ref="F36:F44">IF(C36="",0,IF(C36=0,0,D36/C36))</f>
        <v>0.6267555498337211</v>
      </c>
      <c r="G36" s="886"/>
    </row>
    <row r="37" spans="1:7" ht="12.75">
      <c r="A37" s="431" t="s">
        <v>656</v>
      </c>
      <c r="B37" s="432">
        <v>7368823.29</v>
      </c>
      <c r="C37" s="433">
        <f>B37</f>
        <v>7368823.29</v>
      </c>
      <c r="D37" s="891">
        <v>4684978.58</v>
      </c>
      <c r="E37" s="891"/>
      <c r="F37" s="886">
        <f t="shared" si="1"/>
        <v>0.635783814541711</v>
      </c>
      <c r="G37" s="886"/>
    </row>
    <row r="38" spans="1:7" ht="12.75">
      <c r="A38" s="431" t="s">
        <v>657</v>
      </c>
      <c r="B38" s="432">
        <v>139103</v>
      </c>
      <c r="C38" s="433">
        <v>139103</v>
      </c>
      <c r="D38" s="891">
        <v>20655.89</v>
      </c>
      <c r="E38" s="891"/>
      <c r="F38" s="886">
        <f t="shared" si="1"/>
        <v>0.14849349043514518</v>
      </c>
      <c r="G38" s="886"/>
    </row>
    <row r="39" spans="1:7" ht="12.75">
      <c r="A39" s="431" t="s">
        <v>658</v>
      </c>
      <c r="B39" s="432"/>
      <c r="C39" s="433"/>
      <c r="D39" s="891"/>
      <c r="E39" s="891"/>
      <c r="F39" s="886">
        <f t="shared" si="1"/>
        <v>0</v>
      </c>
      <c r="G39" s="886"/>
    </row>
    <row r="40" spans="1:7" ht="12.75">
      <c r="A40" s="431" t="s">
        <v>659</v>
      </c>
      <c r="B40" s="432"/>
      <c r="C40" s="433"/>
      <c r="D40" s="891"/>
      <c r="E40" s="891"/>
      <c r="F40" s="886">
        <f t="shared" si="1"/>
        <v>0</v>
      </c>
      <c r="G40" s="886"/>
    </row>
    <row r="41" spans="1:7" ht="12.75">
      <c r="A41" s="431" t="s">
        <v>660</v>
      </c>
      <c r="B41" s="432"/>
      <c r="C41" s="433"/>
      <c r="D41" s="891"/>
      <c r="E41" s="891"/>
      <c r="F41" s="886">
        <f t="shared" si="1"/>
        <v>0</v>
      </c>
      <c r="G41" s="886"/>
    </row>
    <row r="42" spans="1:7" ht="12.75">
      <c r="A42" s="434" t="s">
        <v>661</v>
      </c>
      <c r="B42" s="432"/>
      <c r="C42" s="433"/>
      <c r="D42" s="891"/>
      <c r="E42" s="891"/>
      <c r="F42" s="886">
        <f t="shared" si="1"/>
        <v>0</v>
      </c>
      <c r="G42" s="886"/>
    </row>
    <row r="43" spans="1:7" ht="12.75">
      <c r="A43" s="435" t="s">
        <v>662</v>
      </c>
      <c r="B43" s="436"/>
      <c r="C43" s="437"/>
      <c r="D43" s="891"/>
      <c r="E43" s="891"/>
      <c r="F43" s="886">
        <f t="shared" si="1"/>
        <v>0</v>
      </c>
      <c r="G43" s="886"/>
    </row>
    <row r="44" spans="1:7" ht="12.75">
      <c r="A44" s="438" t="s">
        <v>663</v>
      </c>
      <c r="B44" s="427">
        <f>+B43+B42+B41+B36</f>
        <v>7507926.29</v>
      </c>
      <c r="C44" s="427">
        <f>+C43+C42+C41+C36</f>
        <v>7507926.29</v>
      </c>
      <c r="D44" s="888">
        <f>+D43+D42+D41+D36</f>
        <v>4705634.47</v>
      </c>
      <c r="E44" s="888"/>
      <c r="F44" s="892">
        <f t="shared" si="1"/>
        <v>0.6267555498337211</v>
      </c>
      <c r="G44" s="892"/>
    </row>
    <row r="45" spans="1:7" ht="6.75" customHeight="1">
      <c r="A45" s="430"/>
      <c r="B45" s="438"/>
      <c r="C45" s="438"/>
      <c r="D45" s="438"/>
      <c r="E45" s="438"/>
      <c r="F45" s="439"/>
      <c r="G45" s="439"/>
    </row>
    <row r="46" spans="1:7" ht="12.75">
      <c r="A46" s="893" t="s">
        <v>664</v>
      </c>
      <c r="B46" s="411" t="s">
        <v>105</v>
      </c>
      <c r="C46" s="411" t="s">
        <v>105</v>
      </c>
      <c r="D46" s="880" t="s">
        <v>107</v>
      </c>
      <c r="E46" s="880"/>
      <c r="F46" s="880" t="s">
        <v>108</v>
      </c>
      <c r="G46" s="880"/>
    </row>
    <row r="47" spans="1:7" ht="12.75">
      <c r="A47" s="893"/>
      <c r="B47" s="413" t="s">
        <v>26</v>
      </c>
      <c r="C47" s="413" t="s">
        <v>27</v>
      </c>
      <c r="D47" s="411" t="s">
        <v>30</v>
      </c>
      <c r="E47" s="440" t="s">
        <v>29</v>
      </c>
      <c r="F47" s="411" t="s">
        <v>30</v>
      </c>
      <c r="G47" s="440" t="s">
        <v>29</v>
      </c>
    </row>
    <row r="48" spans="1:7" ht="12.75">
      <c r="A48" s="441" t="s">
        <v>665</v>
      </c>
      <c r="B48" s="415"/>
      <c r="C48" s="416" t="s">
        <v>112</v>
      </c>
      <c r="D48" s="417" t="s">
        <v>570</v>
      </c>
      <c r="E48" s="442" t="s">
        <v>666</v>
      </c>
      <c r="F48" s="417" t="s">
        <v>114</v>
      </c>
      <c r="G48" s="442" t="s">
        <v>667</v>
      </c>
    </row>
    <row r="49" spans="1:7" ht="12.75">
      <c r="A49" s="443" t="s">
        <v>668</v>
      </c>
      <c r="B49" s="444">
        <f>SUM(B50:B52)</f>
        <v>9208943.24</v>
      </c>
      <c r="C49" s="444">
        <f>SUM(C50:C52)</f>
        <v>9208943.24</v>
      </c>
      <c r="D49" s="444">
        <f>SUM(D50:D52)</f>
        <v>7999396.640000001</v>
      </c>
      <c r="E49" s="445">
        <f aca="true" t="shared" si="2" ref="E49:E57">IF($C49="",0,IF($C49=0,0,D49/$C49))</f>
        <v>0.8686552225942485</v>
      </c>
      <c r="F49" s="444">
        <f>SUM(F50:F52)</f>
        <v>5846244.26</v>
      </c>
      <c r="G49" s="445">
        <f aca="true" t="shared" si="3" ref="G49:G57">IF($C49="",0,IF($C49=0,0,F49/$C49))</f>
        <v>0.6348442060763532</v>
      </c>
    </row>
    <row r="50" spans="1:7" ht="12.75">
      <c r="A50" s="429" t="s">
        <v>349</v>
      </c>
      <c r="B50" s="446">
        <v>4434307.07</v>
      </c>
      <c r="C50" s="446">
        <f>B50</f>
        <v>4434307.07</v>
      </c>
      <c r="D50" s="446">
        <v>4781939.99</v>
      </c>
      <c r="E50" s="445">
        <f t="shared" si="2"/>
        <v>1.0783962216671656</v>
      </c>
      <c r="F50" s="446">
        <v>4023823.22</v>
      </c>
      <c r="G50" s="445">
        <f t="shared" si="3"/>
        <v>0.9074299899578222</v>
      </c>
    </row>
    <row r="51" spans="1:7" ht="12.75">
      <c r="A51" s="429" t="s">
        <v>669</v>
      </c>
      <c r="B51" s="446">
        <v>0</v>
      </c>
      <c r="C51" s="446">
        <v>0</v>
      </c>
      <c r="D51" s="446"/>
      <c r="E51" s="445">
        <f t="shared" si="2"/>
        <v>0</v>
      </c>
      <c r="F51" s="446"/>
      <c r="G51" s="445">
        <f t="shared" si="3"/>
        <v>0</v>
      </c>
    </row>
    <row r="52" spans="1:7" ht="12.75">
      <c r="A52" s="429" t="s">
        <v>351</v>
      </c>
      <c r="B52" s="446">
        <v>4774636.17</v>
      </c>
      <c r="C52" s="446">
        <f>B52</f>
        <v>4774636.17</v>
      </c>
      <c r="D52" s="446">
        <v>3217456.65</v>
      </c>
      <c r="E52" s="445">
        <f t="shared" si="2"/>
        <v>0.6738642559229806</v>
      </c>
      <c r="F52" s="446">
        <v>1822421.04</v>
      </c>
      <c r="G52" s="445">
        <f t="shared" si="3"/>
        <v>0.381687939167101</v>
      </c>
    </row>
    <row r="53" spans="1:7" ht="12.75">
      <c r="A53" s="429" t="s">
        <v>572</v>
      </c>
      <c r="B53" s="420">
        <f>SUM(B54:B56)</f>
        <v>209000</v>
      </c>
      <c r="C53" s="420">
        <f>SUM(C54:C56)</f>
        <v>209000</v>
      </c>
      <c r="D53" s="420">
        <f>SUM(D54:D56)</f>
        <v>375430.96</v>
      </c>
      <c r="E53" s="445">
        <f t="shared" si="2"/>
        <v>1.7963203827751197</v>
      </c>
      <c r="F53" s="420">
        <f>SUM(F54:F56)</f>
        <v>362356.73</v>
      </c>
      <c r="G53" s="445">
        <f t="shared" si="3"/>
        <v>1.7337642583732056</v>
      </c>
    </row>
    <row r="54" spans="1:7" ht="12.75">
      <c r="A54" s="405" t="s">
        <v>670</v>
      </c>
      <c r="B54" s="446">
        <v>209000</v>
      </c>
      <c r="C54" s="446">
        <f>B54</f>
        <v>209000</v>
      </c>
      <c r="D54" s="446">
        <v>375430.96</v>
      </c>
      <c r="E54" s="445">
        <f t="shared" si="2"/>
        <v>1.7963203827751197</v>
      </c>
      <c r="F54" s="446">
        <v>362356.73</v>
      </c>
      <c r="G54" s="445">
        <f t="shared" si="3"/>
        <v>1.7337642583732056</v>
      </c>
    </row>
    <row r="55" spans="1:7" ht="12.75">
      <c r="A55" s="405" t="s">
        <v>354</v>
      </c>
      <c r="B55" s="446"/>
      <c r="C55" s="446"/>
      <c r="D55" s="446"/>
      <c r="E55" s="445">
        <f t="shared" si="2"/>
        <v>0</v>
      </c>
      <c r="F55" s="446"/>
      <c r="G55" s="445">
        <f t="shared" si="3"/>
        <v>0</v>
      </c>
    </row>
    <row r="56" spans="1:7" ht="12.75">
      <c r="A56" s="405" t="s">
        <v>671</v>
      </c>
      <c r="B56" s="446"/>
      <c r="C56" s="446"/>
      <c r="D56" s="446"/>
      <c r="E56" s="445">
        <f t="shared" si="2"/>
        <v>0</v>
      </c>
      <c r="F56" s="446"/>
      <c r="G56" s="445">
        <f t="shared" si="3"/>
        <v>0</v>
      </c>
    </row>
    <row r="57" spans="1:7" ht="12.75">
      <c r="A57" s="447" t="s">
        <v>672</v>
      </c>
      <c r="B57" s="448">
        <f>+B53+B49</f>
        <v>9417943.24</v>
      </c>
      <c r="C57" s="448">
        <f>+C53+C49</f>
        <v>9417943.24</v>
      </c>
      <c r="D57" s="448">
        <f>+D53+D49</f>
        <v>8374827.600000001</v>
      </c>
      <c r="E57" s="449">
        <f t="shared" si="2"/>
        <v>0.889241672686063</v>
      </c>
      <c r="F57" s="448">
        <f>+F53+F49</f>
        <v>6208600.99</v>
      </c>
      <c r="G57" s="449">
        <f t="shared" si="3"/>
        <v>0.6592310902481081</v>
      </c>
    </row>
    <row r="58" spans="1:7" ht="6.75" customHeight="1">
      <c r="A58" s="894"/>
      <c r="B58" s="894"/>
      <c r="C58" s="429"/>
      <c r="D58" s="429"/>
      <c r="E58" s="429"/>
      <c r="F58" s="439"/>
      <c r="G58" s="439"/>
    </row>
    <row r="59" spans="1:7" ht="12.75" customHeight="1">
      <c r="A59" s="895" t="s">
        <v>673</v>
      </c>
      <c r="B59" s="411" t="s">
        <v>105</v>
      </c>
      <c r="C59" s="411" t="s">
        <v>105</v>
      </c>
      <c r="D59" s="880" t="s">
        <v>107</v>
      </c>
      <c r="E59" s="880"/>
      <c r="F59" s="880" t="s">
        <v>108</v>
      </c>
      <c r="G59" s="880"/>
    </row>
    <row r="60" spans="1:7" ht="12.75">
      <c r="A60" s="895"/>
      <c r="B60" s="413" t="s">
        <v>26</v>
      </c>
      <c r="C60" s="413" t="s">
        <v>27</v>
      </c>
      <c r="D60" s="411" t="s">
        <v>30</v>
      </c>
      <c r="E60" s="440" t="s">
        <v>29</v>
      </c>
      <c r="F60" s="411" t="s">
        <v>30</v>
      </c>
      <c r="G60" s="440" t="s">
        <v>29</v>
      </c>
    </row>
    <row r="61" spans="1:7" ht="12.75">
      <c r="A61" s="895"/>
      <c r="B61" s="451"/>
      <c r="C61" s="451"/>
      <c r="D61" s="417" t="s">
        <v>621</v>
      </c>
      <c r="E61" s="442" t="s">
        <v>674</v>
      </c>
      <c r="F61" s="417" t="s">
        <v>675</v>
      </c>
      <c r="G61" s="442" t="s">
        <v>676</v>
      </c>
    </row>
    <row r="62" spans="1:7" ht="12.75">
      <c r="A62" s="452" t="s">
        <v>677</v>
      </c>
      <c r="B62" s="453"/>
      <c r="C62" s="453"/>
      <c r="D62" s="453"/>
      <c r="E62" s="445">
        <f aca="true" t="shared" si="4" ref="E62:E72">IF(D$57="",0,IF(D$57=0,0,D62/D$57))</f>
        <v>0</v>
      </c>
      <c r="F62" s="453"/>
      <c r="G62" s="445">
        <f aca="true" t="shared" si="5" ref="G62:G72">IF(F$57="",0,IF(F$57=0,0,F62/F$57))</f>
        <v>0</v>
      </c>
    </row>
    <row r="63" spans="1:7" ht="12.75">
      <c r="A63" s="454" t="s">
        <v>678</v>
      </c>
      <c r="B63" s="446"/>
      <c r="C63" s="446"/>
      <c r="D63" s="446"/>
      <c r="E63" s="445">
        <f t="shared" si="4"/>
        <v>0</v>
      </c>
      <c r="F63" s="446"/>
      <c r="G63" s="445">
        <f t="shared" si="5"/>
        <v>0</v>
      </c>
    </row>
    <row r="64" spans="1:7" ht="12.75">
      <c r="A64" s="454" t="s">
        <v>679</v>
      </c>
      <c r="B64" s="680">
        <f>SUM(B65:B67)</f>
        <v>4366381.73</v>
      </c>
      <c r="C64" s="680">
        <f>SUM(C65:C67)</f>
        <v>4366381.73</v>
      </c>
      <c r="D64" s="680">
        <f>SUM(D65:D67)</f>
        <v>4366381.73</v>
      </c>
      <c r="E64" s="445">
        <f t="shared" si="4"/>
        <v>0.521369744972422</v>
      </c>
      <c r="F64" s="680">
        <f>SUM(F65:F67)</f>
        <v>4366381.73</v>
      </c>
      <c r="G64" s="445">
        <f t="shared" si="5"/>
        <v>0.7032794887339024</v>
      </c>
    </row>
    <row r="65" spans="1:7" ht="12.75">
      <c r="A65" s="434" t="s">
        <v>680</v>
      </c>
      <c r="B65" s="420">
        <v>4366381.73</v>
      </c>
      <c r="C65" s="420">
        <f>B65</f>
        <v>4366381.73</v>
      </c>
      <c r="D65" s="420">
        <v>4366381.73</v>
      </c>
      <c r="E65" s="445">
        <f t="shared" si="4"/>
        <v>0.521369744972422</v>
      </c>
      <c r="F65" s="420">
        <v>4366381.73</v>
      </c>
      <c r="G65" s="445">
        <f t="shared" si="5"/>
        <v>0.7032794887339024</v>
      </c>
    </row>
    <row r="66" spans="1:7" ht="12.75">
      <c r="A66" s="434" t="s">
        <v>681</v>
      </c>
      <c r="B66" s="446"/>
      <c r="C66" s="446"/>
      <c r="D66" s="446"/>
      <c r="E66" s="445">
        <f t="shared" si="4"/>
        <v>0</v>
      </c>
      <c r="F66" s="446"/>
      <c r="G66" s="445">
        <f t="shared" si="5"/>
        <v>0</v>
      </c>
    </row>
    <row r="67" spans="1:7" ht="12.75">
      <c r="A67" s="455" t="s">
        <v>682</v>
      </c>
      <c r="B67" s="446"/>
      <c r="C67" s="446"/>
      <c r="D67" s="446"/>
      <c r="E67" s="445">
        <f t="shared" si="4"/>
        <v>0</v>
      </c>
      <c r="F67" s="446"/>
      <c r="G67" s="445">
        <f t="shared" si="5"/>
        <v>0</v>
      </c>
    </row>
    <row r="68" spans="1:7" ht="12.75">
      <c r="A68" s="456" t="s">
        <v>683</v>
      </c>
      <c r="B68" s="446"/>
      <c r="C68" s="446"/>
      <c r="D68" s="446"/>
      <c r="E68" s="445">
        <f t="shared" si="4"/>
        <v>0</v>
      </c>
      <c r="F68" s="446"/>
      <c r="G68" s="445">
        <f t="shared" si="5"/>
        <v>0</v>
      </c>
    </row>
    <row r="69" spans="1:7" ht="22.5">
      <c r="A69" s="457" t="s">
        <v>684</v>
      </c>
      <c r="B69" s="446"/>
      <c r="C69" s="446"/>
      <c r="D69" s="446"/>
      <c r="E69" s="445">
        <f t="shared" si="4"/>
        <v>0</v>
      </c>
      <c r="F69" s="446"/>
      <c r="G69" s="445">
        <f t="shared" si="5"/>
        <v>0</v>
      </c>
    </row>
    <row r="70" spans="1:7" ht="12.75">
      <c r="A70" s="458" t="s">
        <v>685</v>
      </c>
      <c r="B70" s="446"/>
      <c r="C70" s="446"/>
      <c r="D70" s="446"/>
      <c r="E70" s="445">
        <f t="shared" si="4"/>
        <v>0</v>
      </c>
      <c r="F70" s="446"/>
      <c r="G70" s="445">
        <f t="shared" si="5"/>
        <v>0</v>
      </c>
    </row>
    <row r="71" spans="1:7" ht="24" customHeight="1">
      <c r="A71" s="459" t="s">
        <v>686</v>
      </c>
      <c r="B71" s="446"/>
      <c r="C71" s="446"/>
      <c r="D71" s="446"/>
      <c r="E71" s="445">
        <f t="shared" si="4"/>
        <v>0</v>
      </c>
      <c r="F71" s="446"/>
      <c r="G71" s="445">
        <f t="shared" si="5"/>
        <v>0</v>
      </c>
    </row>
    <row r="72" spans="1:7" ht="16.5" customHeight="1">
      <c r="A72" s="460" t="s">
        <v>687</v>
      </c>
      <c r="B72" s="461">
        <f>+B62+B63+B64+B68+B69+B70+B71</f>
        <v>4366381.73</v>
      </c>
      <c r="C72" s="461">
        <f>+C62+C63+C64+C68+C69+C70+C71</f>
        <v>4366381.73</v>
      </c>
      <c r="D72" s="461">
        <f>+D62+D63+D64+D68+D69+D70+D71</f>
        <v>4366381.73</v>
      </c>
      <c r="E72" s="462">
        <f t="shared" si="4"/>
        <v>0.521369744972422</v>
      </c>
      <c r="F72" s="461">
        <f>+F62+F63+F64+F68+F69+F70+F71</f>
        <v>4366381.73</v>
      </c>
      <c r="G72" s="462">
        <f t="shared" si="5"/>
        <v>0.7032794887339024</v>
      </c>
    </row>
    <row r="73" spans="1:7" ht="6.75" customHeight="1">
      <c r="A73" s="463"/>
      <c r="B73" s="463"/>
      <c r="C73" s="463"/>
      <c r="D73" s="463"/>
      <c r="E73" s="463"/>
      <c r="F73" s="464"/>
      <c r="G73" s="465"/>
    </row>
    <row r="74" spans="1:7" ht="22.5" customHeight="1">
      <c r="A74" s="466" t="s">
        <v>688</v>
      </c>
      <c r="B74" s="467">
        <f>+B57-B72</f>
        <v>5051561.51</v>
      </c>
      <c r="C74" s="467">
        <f>+C57-C72</f>
        <v>5051561.51</v>
      </c>
      <c r="D74" s="467">
        <f>+D57-D72</f>
        <v>4008445.87</v>
      </c>
      <c r="E74" s="462">
        <f>IF(D$57="",0,IF(D$57=0,0,D74/D$57))</f>
        <v>0.4786302550275781</v>
      </c>
      <c r="F74" s="468">
        <f>+F57-F72</f>
        <v>1842219.2599999998</v>
      </c>
      <c r="G74" s="462">
        <f>IF(F$57="",0,IF(F$57=0,0,F74/F$57))</f>
        <v>0.2967205112660976</v>
      </c>
    </row>
    <row r="75" spans="1:7" ht="6.75" customHeight="1">
      <c r="A75" s="469"/>
      <c r="B75" s="443"/>
      <c r="C75" s="407"/>
      <c r="D75" s="429"/>
      <c r="E75" s="429"/>
      <c r="F75" s="439"/>
      <c r="G75" s="439"/>
    </row>
    <row r="76" spans="1:14" ht="24.75" customHeight="1">
      <c r="A76" s="896" t="s">
        <v>689</v>
      </c>
      <c r="B76" s="896"/>
      <c r="C76" s="896"/>
      <c r="D76" s="896"/>
      <c r="E76" s="896"/>
      <c r="F76" s="897">
        <f>IF(D31="",0,IF(D31=0,0,F74/D31))</f>
        <v>0.1326054309442642</v>
      </c>
      <c r="G76" s="897"/>
      <c r="J76" s="471" t="s">
        <v>689</v>
      </c>
      <c r="K76" s="470"/>
      <c r="L76" s="470"/>
      <c r="M76" s="470"/>
      <c r="N76" s="472" t="s">
        <v>514</v>
      </c>
    </row>
    <row r="77" spans="1:7" ht="6.75" customHeight="1">
      <c r="A77" s="466"/>
      <c r="B77" s="466"/>
      <c r="C77" s="466"/>
      <c r="D77" s="466"/>
      <c r="E77" s="431"/>
      <c r="F77" s="465"/>
      <c r="G77" s="465"/>
    </row>
    <row r="78" spans="1:7" ht="17.25" customHeight="1">
      <c r="A78" s="896" t="s">
        <v>690</v>
      </c>
      <c r="B78" s="896"/>
      <c r="C78" s="896"/>
      <c r="D78" s="896"/>
      <c r="E78" s="896"/>
      <c r="F78" s="898">
        <f>(F76-0.15)*D31</f>
        <v>-241653.82899999985</v>
      </c>
      <c r="G78" s="898"/>
    </row>
    <row r="79" spans="1:7" ht="6.75" customHeight="1">
      <c r="A79" s="473"/>
      <c r="B79" s="473"/>
      <c r="C79" s="473"/>
      <c r="D79" s="473"/>
      <c r="E79" s="431"/>
      <c r="F79" s="465"/>
      <c r="G79" s="465"/>
    </row>
    <row r="80" spans="1:7" ht="11.25" customHeight="1">
      <c r="A80" s="899" t="s">
        <v>691</v>
      </c>
      <c r="B80" s="899"/>
      <c r="C80" s="900" t="s">
        <v>692</v>
      </c>
      <c r="D80" s="899" t="s">
        <v>693</v>
      </c>
      <c r="E80" s="899" t="s">
        <v>694</v>
      </c>
      <c r="F80" s="899" t="s">
        <v>695</v>
      </c>
      <c r="G80" s="900" t="s">
        <v>696</v>
      </c>
    </row>
    <row r="81" spans="1:7" ht="23.25" customHeight="1">
      <c r="A81" s="899"/>
      <c r="B81" s="899"/>
      <c r="C81" s="900"/>
      <c r="D81" s="899"/>
      <c r="E81" s="899"/>
      <c r="F81" s="899"/>
      <c r="G81" s="900"/>
    </row>
    <row r="82" spans="1:7" ht="15" customHeight="1">
      <c r="A82" s="901" t="s">
        <v>920</v>
      </c>
      <c r="B82" s="901"/>
      <c r="C82" s="474">
        <v>7274410.71</v>
      </c>
      <c r="D82" s="475">
        <v>134051.6</v>
      </c>
      <c r="E82" s="476">
        <v>4483562.02</v>
      </c>
      <c r="F82" s="477">
        <f>C82-D82-E82</f>
        <v>2656797.090000001</v>
      </c>
      <c r="G82" s="478"/>
    </row>
    <row r="83" spans="1:7" ht="12.75" customHeight="1">
      <c r="A83" s="902" t="s">
        <v>921</v>
      </c>
      <c r="B83" s="902"/>
      <c r="C83" s="479">
        <v>424721.66</v>
      </c>
      <c r="D83" s="480"/>
      <c r="E83" s="424">
        <v>359097.43</v>
      </c>
      <c r="F83" s="481">
        <f>C83-E83</f>
        <v>65624.22999999998</v>
      </c>
      <c r="G83" s="482"/>
    </row>
    <row r="84" spans="1:7" ht="12.75" customHeight="1">
      <c r="A84" s="902" t="s">
        <v>699</v>
      </c>
      <c r="B84" s="902"/>
      <c r="C84" s="479"/>
      <c r="D84" s="480"/>
      <c r="E84" s="424"/>
      <c r="F84" s="481"/>
      <c r="G84" s="482"/>
    </row>
    <row r="85" spans="1:7" ht="12.75" customHeight="1">
      <c r="A85" s="902" t="s">
        <v>700</v>
      </c>
      <c r="B85" s="902"/>
      <c r="C85" s="479"/>
      <c r="D85" s="480"/>
      <c r="E85" s="424"/>
      <c r="F85" s="481"/>
      <c r="G85" s="482"/>
    </row>
    <row r="86" spans="1:7" ht="12.75" customHeight="1">
      <c r="A86" s="902" t="s">
        <v>701</v>
      </c>
      <c r="B86" s="902"/>
      <c r="C86" s="479"/>
      <c r="D86" s="480"/>
      <c r="E86" s="424"/>
      <c r="F86" s="481"/>
      <c r="G86" s="482"/>
    </row>
    <row r="87" spans="1:7" ht="12.75" customHeight="1">
      <c r="A87" s="902" t="s">
        <v>702</v>
      </c>
      <c r="B87" s="902"/>
      <c r="C87" s="479"/>
      <c r="D87" s="480"/>
      <c r="E87" s="424"/>
      <c r="F87" s="481"/>
      <c r="G87" s="482"/>
    </row>
    <row r="88" spans="1:7" ht="12.75" customHeight="1">
      <c r="A88" s="902" t="s">
        <v>703</v>
      </c>
      <c r="B88" s="902"/>
      <c r="C88" s="479"/>
      <c r="D88" s="480"/>
      <c r="E88" s="424"/>
      <c r="F88" s="481"/>
      <c r="G88" s="482"/>
    </row>
    <row r="89" spans="1:7" ht="12.75" customHeight="1">
      <c r="A89" s="902" t="s">
        <v>704</v>
      </c>
      <c r="B89" s="902"/>
      <c r="C89" s="479"/>
      <c r="D89" s="480"/>
      <c r="E89" s="424"/>
      <c r="F89" s="481"/>
      <c r="G89" s="482"/>
    </row>
    <row r="90" spans="1:7" ht="12.75" customHeight="1">
      <c r="A90" s="902" t="s">
        <v>705</v>
      </c>
      <c r="B90" s="902"/>
      <c r="C90" s="479"/>
      <c r="D90" s="480"/>
      <c r="E90" s="424"/>
      <c r="F90" s="481"/>
      <c r="G90" s="482"/>
    </row>
    <row r="91" spans="1:7" ht="12.75" customHeight="1">
      <c r="A91" s="902" t="s">
        <v>706</v>
      </c>
      <c r="B91" s="902"/>
      <c r="C91" s="479"/>
      <c r="D91" s="480"/>
      <c r="E91" s="424"/>
      <c r="F91" s="481"/>
      <c r="G91" s="482"/>
    </row>
    <row r="92" spans="1:7" ht="12.75" customHeight="1">
      <c r="A92" s="902" t="s">
        <v>707</v>
      </c>
      <c r="B92" s="902"/>
      <c r="C92" s="479"/>
      <c r="D92" s="480"/>
      <c r="E92" s="483"/>
      <c r="F92" s="484"/>
      <c r="G92" s="482"/>
    </row>
    <row r="93" spans="1:7" ht="14.25" customHeight="1">
      <c r="A93" s="903" t="s">
        <v>708</v>
      </c>
      <c r="B93" s="903"/>
      <c r="C93" s="485">
        <f>SUM(C82:C92)</f>
        <v>7699132.37</v>
      </c>
      <c r="D93" s="485">
        <f>SUM(D82:D92)</f>
        <v>134051.6</v>
      </c>
      <c r="E93" s="485">
        <f>SUM(E82:E92)</f>
        <v>4842659.449999999</v>
      </c>
      <c r="F93" s="485">
        <f>SUM(F82:F92)</f>
        <v>2722421.3200000008</v>
      </c>
      <c r="G93" s="486">
        <f>SUM(G82:G92)</f>
        <v>0</v>
      </c>
    </row>
    <row r="94" spans="1:7" ht="6.75" customHeight="1">
      <c r="A94" s="487"/>
      <c r="B94" s="429"/>
      <c r="C94" s="407"/>
      <c r="D94" s="429"/>
      <c r="E94" s="429"/>
      <c r="F94" s="439"/>
      <c r="G94" s="439"/>
    </row>
    <row r="95" spans="1:7" ht="12.75" customHeight="1">
      <c r="A95" s="904" t="s">
        <v>709</v>
      </c>
      <c r="B95" s="904"/>
      <c r="C95" s="900" t="s">
        <v>710</v>
      </c>
      <c r="D95" s="900"/>
      <c r="E95" s="900"/>
      <c r="F95" s="900"/>
      <c r="G95" s="900"/>
    </row>
    <row r="96" spans="1:7" ht="15.75" customHeight="1">
      <c r="A96" s="904"/>
      <c r="B96" s="904"/>
      <c r="C96" s="900"/>
      <c r="D96" s="900"/>
      <c r="E96" s="900"/>
      <c r="F96" s="900"/>
      <c r="G96" s="900"/>
    </row>
    <row r="97" spans="1:7" ht="14.25" customHeight="1">
      <c r="A97" s="904"/>
      <c r="B97" s="904"/>
      <c r="C97" s="905" t="s">
        <v>711</v>
      </c>
      <c r="D97" s="906" t="s">
        <v>712</v>
      </c>
      <c r="E97" s="906"/>
      <c r="F97" s="906" t="s">
        <v>713</v>
      </c>
      <c r="G97" s="906"/>
    </row>
    <row r="98" spans="1:7" ht="13.5" customHeight="1">
      <c r="A98" s="490" t="s">
        <v>714</v>
      </c>
      <c r="B98" s="490"/>
      <c r="C98" s="905"/>
      <c r="D98" s="906"/>
      <c r="E98" s="906"/>
      <c r="F98" s="906"/>
      <c r="G98" s="906"/>
    </row>
    <row r="99" spans="1:7" ht="12" customHeight="1">
      <c r="A99" s="491"/>
      <c r="B99" s="491"/>
      <c r="C99" s="492"/>
      <c r="D99" s="907" t="s">
        <v>715</v>
      </c>
      <c r="E99" s="907"/>
      <c r="F99" s="908"/>
      <c r="G99" s="908"/>
    </row>
    <row r="100" spans="1:7" ht="13.5" customHeight="1">
      <c r="A100" s="909" t="s">
        <v>716</v>
      </c>
      <c r="B100" s="909"/>
      <c r="C100" s="494"/>
      <c r="D100" s="910"/>
      <c r="E100" s="910"/>
      <c r="F100" s="910"/>
      <c r="G100" s="910"/>
    </row>
    <row r="101" spans="1:7" ht="13.5" customHeight="1">
      <c r="A101" s="911" t="s">
        <v>717</v>
      </c>
      <c r="B101" s="911"/>
      <c r="C101" s="495"/>
      <c r="D101" s="912"/>
      <c r="E101" s="912"/>
      <c r="F101" s="912"/>
      <c r="G101" s="912"/>
    </row>
    <row r="102" spans="1:7" ht="13.5" customHeight="1">
      <c r="A102" s="911" t="s">
        <v>718</v>
      </c>
      <c r="B102" s="911"/>
      <c r="C102" s="495"/>
      <c r="D102" s="912"/>
      <c r="E102" s="912"/>
      <c r="F102" s="912"/>
      <c r="G102" s="912"/>
    </row>
    <row r="103" spans="1:7" ht="13.5" customHeight="1">
      <c r="A103" s="911" t="s">
        <v>719</v>
      </c>
      <c r="B103" s="911"/>
      <c r="C103" s="495"/>
      <c r="D103" s="912"/>
      <c r="E103" s="912"/>
      <c r="F103" s="912"/>
      <c r="G103" s="912"/>
    </row>
    <row r="104" spans="1:7" ht="13.5" customHeight="1">
      <c r="A104" s="911" t="s">
        <v>720</v>
      </c>
      <c r="B104" s="911"/>
      <c r="C104" s="495"/>
      <c r="D104" s="912"/>
      <c r="E104" s="912"/>
      <c r="F104" s="912"/>
      <c r="G104" s="912"/>
    </row>
    <row r="105" spans="1:7" ht="13.5" customHeight="1">
      <c r="A105" s="911" t="s">
        <v>721</v>
      </c>
      <c r="B105" s="911"/>
      <c r="C105" s="495"/>
      <c r="D105" s="912"/>
      <c r="E105" s="912"/>
      <c r="F105" s="912"/>
      <c r="G105" s="912"/>
    </row>
    <row r="106" spans="1:7" ht="13.5" customHeight="1">
      <c r="A106" s="911" t="s">
        <v>722</v>
      </c>
      <c r="B106" s="911"/>
      <c r="C106" s="495"/>
      <c r="D106" s="912"/>
      <c r="E106" s="912"/>
      <c r="F106" s="912"/>
      <c r="G106" s="912"/>
    </row>
    <row r="107" spans="1:7" ht="13.5" customHeight="1">
      <c r="A107" s="911" t="s">
        <v>723</v>
      </c>
      <c r="B107" s="911"/>
      <c r="C107" s="495"/>
      <c r="D107" s="912"/>
      <c r="E107" s="912"/>
      <c r="F107" s="912"/>
      <c r="G107" s="912"/>
    </row>
    <row r="108" spans="1:7" ht="13.5" customHeight="1">
      <c r="A108" s="911" t="s">
        <v>724</v>
      </c>
      <c r="B108" s="911"/>
      <c r="C108" s="495"/>
      <c r="D108" s="912"/>
      <c r="E108" s="912"/>
      <c r="F108" s="912"/>
      <c r="G108" s="912"/>
    </row>
    <row r="109" spans="1:7" ht="13.5" customHeight="1">
      <c r="A109" s="911" t="s">
        <v>725</v>
      </c>
      <c r="B109" s="911"/>
      <c r="C109" s="495"/>
      <c r="D109" s="912"/>
      <c r="E109" s="912"/>
      <c r="F109" s="912"/>
      <c r="G109" s="912"/>
    </row>
    <row r="110" spans="1:7" ht="13.5" customHeight="1">
      <c r="A110" s="911" t="s">
        <v>726</v>
      </c>
      <c r="B110" s="911"/>
      <c r="C110" s="495"/>
      <c r="D110" s="912"/>
      <c r="E110" s="912"/>
      <c r="F110" s="912"/>
      <c r="G110" s="912"/>
    </row>
    <row r="111" spans="1:7" ht="13.5" customHeight="1">
      <c r="A111" s="913" t="s">
        <v>727</v>
      </c>
      <c r="B111" s="913"/>
      <c r="C111" s="496">
        <f>SUM(C100:C110)</f>
        <v>0</v>
      </c>
      <c r="D111" s="914">
        <f>SUM(D100:D110)</f>
        <v>0</v>
      </c>
      <c r="E111" s="914"/>
      <c r="F111" s="914">
        <f>SUM(F100:F110)</f>
        <v>0</v>
      </c>
      <c r="G111" s="914"/>
    </row>
    <row r="112" spans="1:7" ht="6.75" customHeight="1">
      <c r="A112" s="429"/>
      <c r="B112" s="429"/>
      <c r="C112" s="429"/>
      <c r="D112" s="429"/>
      <c r="E112" s="429"/>
      <c r="F112" s="465"/>
      <c r="G112" s="439"/>
    </row>
    <row r="113" spans="1:7" ht="12.75" customHeight="1">
      <c r="A113" s="906" t="s">
        <v>514</v>
      </c>
      <c r="B113" s="906"/>
      <c r="C113" s="900" t="s">
        <v>728</v>
      </c>
      <c r="D113" s="900"/>
      <c r="E113" s="900"/>
      <c r="F113" s="900"/>
      <c r="G113" s="900"/>
    </row>
    <row r="114" spans="1:7" ht="15.75" customHeight="1">
      <c r="A114" s="915" t="s">
        <v>729</v>
      </c>
      <c r="B114" s="915"/>
      <c r="C114" s="900"/>
      <c r="D114" s="900"/>
      <c r="E114" s="900"/>
      <c r="F114" s="900"/>
      <c r="G114" s="900"/>
    </row>
    <row r="115" spans="1:7" ht="15" customHeight="1">
      <c r="A115" s="916" t="s">
        <v>730</v>
      </c>
      <c r="B115" s="916"/>
      <c r="C115" s="905" t="s">
        <v>711</v>
      </c>
      <c r="D115" s="906" t="s">
        <v>712</v>
      </c>
      <c r="E115" s="906"/>
      <c r="F115" s="906" t="s">
        <v>713</v>
      </c>
      <c r="G115" s="906"/>
    </row>
    <row r="116" spans="1:7" ht="12.75">
      <c r="A116" s="915"/>
      <c r="B116" s="915"/>
      <c r="C116" s="905"/>
      <c r="D116" s="906"/>
      <c r="E116" s="906"/>
      <c r="F116" s="906"/>
      <c r="G116" s="906"/>
    </row>
    <row r="117" spans="1:7" ht="12.75" customHeight="1">
      <c r="A117" s="491"/>
      <c r="B117" s="497"/>
      <c r="C117" s="492"/>
      <c r="D117" s="907" t="s">
        <v>731</v>
      </c>
      <c r="E117" s="907"/>
      <c r="F117" s="908"/>
      <c r="G117" s="908"/>
    </row>
    <row r="118" spans="1:7" ht="14.25" customHeight="1">
      <c r="A118" s="909" t="s">
        <v>732</v>
      </c>
      <c r="B118" s="909"/>
      <c r="C118" s="498"/>
      <c r="D118" s="917"/>
      <c r="E118" s="917"/>
      <c r="F118" s="917"/>
      <c r="G118" s="917"/>
    </row>
    <row r="119" spans="1:7" ht="14.25" customHeight="1">
      <c r="A119" s="911" t="s">
        <v>733</v>
      </c>
      <c r="B119" s="911"/>
      <c r="C119" s="499"/>
      <c r="D119" s="918"/>
      <c r="E119" s="918"/>
      <c r="F119" s="918"/>
      <c r="G119" s="918"/>
    </row>
    <row r="120" spans="1:7" ht="14.25" customHeight="1">
      <c r="A120" s="911" t="s">
        <v>734</v>
      </c>
      <c r="B120" s="911"/>
      <c r="C120" s="499"/>
      <c r="D120" s="918"/>
      <c r="E120" s="918"/>
      <c r="F120" s="918"/>
      <c r="G120" s="918"/>
    </row>
    <row r="121" spans="1:7" ht="14.25" customHeight="1">
      <c r="A121" s="911" t="s">
        <v>735</v>
      </c>
      <c r="B121" s="911"/>
      <c r="C121" s="499"/>
      <c r="D121" s="918"/>
      <c r="E121" s="918"/>
      <c r="F121" s="918"/>
      <c r="G121" s="918"/>
    </row>
    <row r="122" spans="1:7" ht="14.25" customHeight="1">
      <c r="A122" s="911" t="s">
        <v>736</v>
      </c>
      <c r="B122" s="911"/>
      <c r="C122" s="499"/>
      <c r="D122" s="918"/>
      <c r="E122" s="918"/>
      <c r="F122" s="918"/>
      <c r="G122" s="918"/>
    </row>
    <row r="123" spans="1:7" ht="14.25" customHeight="1">
      <c r="A123" s="911" t="s">
        <v>737</v>
      </c>
      <c r="B123" s="911"/>
      <c r="C123" s="499"/>
      <c r="D123" s="918"/>
      <c r="E123" s="918"/>
      <c r="F123" s="918"/>
      <c r="G123" s="918"/>
    </row>
    <row r="124" spans="1:7" ht="14.25" customHeight="1">
      <c r="A124" s="911" t="s">
        <v>738</v>
      </c>
      <c r="B124" s="911"/>
      <c r="C124" s="499"/>
      <c r="D124" s="918"/>
      <c r="E124" s="918"/>
      <c r="F124" s="918"/>
      <c r="G124" s="918"/>
    </row>
    <row r="125" spans="1:7" ht="14.25" customHeight="1">
      <c r="A125" s="911" t="s">
        <v>739</v>
      </c>
      <c r="B125" s="911"/>
      <c r="C125" s="499"/>
      <c r="D125" s="918"/>
      <c r="E125" s="918"/>
      <c r="F125" s="918"/>
      <c r="G125" s="918"/>
    </row>
    <row r="126" spans="1:7" ht="14.25" customHeight="1">
      <c r="A126" s="911" t="s">
        <v>740</v>
      </c>
      <c r="B126" s="911"/>
      <c r="C126" s="499"/>
      <c r="D126" s="918"/>
      <c r="E126" s="918"/>
      <c r="F126" s="918"/>
      <c r="G126" s="918"/>
    </row>
    <row r="127" spans="1:7" ht="14.25" customHeight="1">
      <c r="A127" s="911" t="s">
        <v>741</v>
      </c>
      <c r="B127" s="911"/>
      <c r="C127" s="499"/>
      <c r="D127" s="918"/>
      <c r="E127" s="918"/>
      <c r="F127" s="918"/>
      <c r="G127" s="918"/>
    </row>
    <row r="128" spans="1:7" ht="12.75" customHeight="1">
      <c r="A128" s="919" t="s">
        <v>742</v>
      </c>
      <c r="B128" s="919"/>
      <c r="C128" s="496">
        <f>SUM(C118:C127)</f>
        <v>0</v>
      </c>
      <c r="D128" s="914">
        <f>SUM(D118:D127)</f>
        <v>0</v>
      </c>
      <c r="E128" s="914"/>
      <c r="F128" s="914">
        <f>SUM(F118:F127)</f>
        <v>0</v>
      </c>
      <c r="G128" s="914"/>
    </row>
    <row r="129" spans="1:7" ht="6.75" customHeight="1">
      <c r="A129" s="429"/>
      <c r="B129" s="450"/>
      <c r="C129" s="500"/>
      <c r="D129" s="429"/>
      <c r="E129" s="429"/>
      <c r="F129" s="439"/>
      <c r="G129" s="439"/>
    </row>
    <row r="130" spans="1:7" ht="12.75">
      <c r="A130" s="501" t="s">
        <v>664</v>
      </c>
      <c r="B130" s="411" t="s">
        <v>105</v>
      </c>
      <c r="C130" s="411" t="s">
        <v>105</v>
      </c>
      <c r="D130" s="880" t="s">
        <v>107</v>
      </c>
      <c r="E130" s="880"/>
      <c r="F130" s="880" t="s">
        <v>108</v>
      </c>
      <c r="G130" s="880"/>
    </row>
    <row r="131" spans="1:7" ht="12.75">
      <c r="A131" s="441" t="s">
        <v>743</v>
      </c>
      <c r="B131" s="413" t="s">
        <v>26</v>
      </c>
      <c r="C131" s="413" t="s">
        <v>27</v>
      </c>
      <c r="D131" s="411" t="s">
        <v>30</v>
      </c>
      <c r="E131" s="440" t="s">
        <v>29</v>
      </c>
      <c r="F131" s="411" t="s">
        <v>30</v>
      </c>
      <c r="G131" s="440" t="s">
        <v>29</v>
      </c>
    </row>
    <row r="132" spans="1:7" ht="21.75" customHeight="1">
      <c r="A132" s="502"/>
      <c r="B132" s="415"/>
      <c r="C132" s="417"/>
      <c r="D132" s="417" t="s">
        <v>744</v>
      </c>
      <c r="E132" s="491" t="s">
        <v>745</v>
      </c>
      <c r="F132" s="417" t="s">
        <v>746</v>
      </c>
      <c r="G132" s="491" t="s">
        <v>747</v>
      </c>
    </row>
    <row r="133" spans="1:7" ht="12.75">
      <c r="A133" s="429" t="s">
        <v>748</v>
      </c>
      <c r="B133" s="424">
        <v>6700000</v>
      </c>
      <c r="C133" s="424">
        <f>B133</f>
        <v>6700000</v>
      </c>
      <c r="D133" s="483">
        <v>6425022.66</v>
      </c>
      <c r="E133" s="503">
        <f aca="true" t="shared" si="6" ref="E133:E139">IF(D$140="",0,IF(D$140=0,0,D133/D$140))</f>
        <v>0.7671826772887839</v>
      </c>
      <c r="F133" s="483">
        <v>4573499.3</v>
      </c>
      <c r="G133" s="445">
        <f aca="true" t="shared" si="7" ref="G133:G139">IF(F$140="",0,IF(F$140=0,0,F133/F$140))</f>
        <v>0.7369122618076568</v>
      </c>
    </row>
    <row r="134" spans="1:7" ht="12.75">
      <c r="A134" s="429" t="s">
        <v>749</v>
      </c>
      <c r="B134" s="424"/>
      <c r="C134" s="424"/>
      <c r="D134" s="483"/>
      <c r="E134" s="503">
        <f t="shared" si="6"/>
        <v>0</v>
      </c>
      <c r="F134" s="483"/>
      <c r="G134" s="445">
        <f t="shared" si="7"/>
        <v>0</v>
      </c>
    </row>
    <row r="135" spans="1:7" ht="12.75">
      <c r="A135" s="429" t="s">
        <v>750</v>
      </c>
      <c r="B135" s="424"/>
      <c r="C135" s="424"/>
      <c r="D135" s="483"/>
      <c r="E135" s="503">
        <f t="shared" si="6"/>
        <v>0</v>
      </c>
      <c r="F135" s="483"/>
      <c r="G135" s="445">
        <f t="shared" si="7"/>
        <v>0</v>
      </c>
    </row>
    <row r="136" spans="1:7" ht="12.75">
      <c r="A136" s="429" t="s">
        <v>751</v>
      </c>
      <c r="B136" s="424">
        <v>170000</v>
      </c>
      <c r="C136" s="424">
        <f>B136</f>
        <v>170000</v>
      </c>
      <c r="D136" s="483">
        <v>166405</v>
      </c>
      <c r="E136" s="503">
        <f t="shared" si="6"/>
        <v>0.0198696627498338</v>
      </c>
      <c r="F136" s="483">
        <v>154552.41</v>
      </c>
      <c r="G136" s="445">
        <f t="shared" si="7"/>
        <v>0.024902499934989455</v>
      </c>
    </row>
    <row r="137" spans="1:7" ht="12.75">
      <c r="A137" s="429" t="s">
        <v>752</v>
      </c>
      <c r="B137" s="424">
        <v>30000</v>
      </c>
      <c r="C137" s="424">
        <f>B137</f>
        <v>30000</v>
      </c>
      <c r="D137" s="483"/>
      <c r="E137" s="503">
        <f t="shared" si="6"/>
        <v>0</v>
      </c>
      <c r="F137" s="483"/>
      <c r="G137" s="445">
        <f t="shared" si="7"/>
        <v>0</v>
      </c>
    </row>
    <row r="138" spans="1:7" ht="12.75">
      <c r="A138" s="429" t="s">
        <v>753</v>
      </c>
      <c r="B138" s="424"/>
      <c r="C138" s="424"/>
      <c r="D138" s="483"/>
      <c r="E138" s="503">
        <f t="shared" si="6"/>
        <v>0</v>
      </c>
      <c r="F138" s="483"/>
      <c r="G138" s="445">
        <f t="shared" si="7"/>
        <v>0</v>
      </c>
    </row>
    <row r="139" spans="1:7" ht="12.75">
      <c r="A139" s="500" t="s">
        <v>754</v>
      </c>
      <c r="B139" s="504">
        <f>9622919.25-6900000</f>
        <v>2722919.25</v>
      </c>
      <c r="C139" s="424">
        <f>B139</f>
        <v>2722919.25</v>
      </c>
      <c r="D139" s="483">
        <v>1783399.94</v>
      </c>
      <c r="E139" s="503">
        <f t="shared" si="6"/>
        <v>0.21294765996138237</v>
      </c>
      <c r="F139" s="483">
        <v>1478249.28</v>
      </c>
      <c r="G139" s="445">
        <f t="shared" si="7"/>
        <v>0.23818523825735366</v>
      </c>
    </row>
    <row r="140" spans="1:7" ht="12.75">
      <c r="A140" s="438" t="s">
        <v>182</v>
      </c>
      <c r="B140" s="426">
        <f>SUM(B133:B139)</f>
        <v>9622919.25</v>
      </c>
      <c r="C140" s="426">
        <f>SUM(C133:C139)</f>
        <v>9622919.25</v>
      </c>
      <c r="D140" s="426">
        <f>SUM(D133:D139)</f>
        <v>8374827.6</v>
      </c>
      <c r="E140" s="505"/>
      <c r="F140" s="426">
        <f>SUM(F133:F139)</f>
        <v>6206300.99</v>
      </c>
      <c r="G140" s="506"/>
    </row>
    <row r="141" spans="1:7" ht="12.75">
      <c r="A141" s="507" t="s">
        <v>138</v>
      </c>
      <c r="B141" s="508"/>
      <c r="C141" s="508"/>
      <c r="D141" s="509"/>
      <c r="E141" s="509"/>
      <c r="F141" s="510"/>
      <c r="G141" s="510"/>
    </row>
    <row r="142" spans="1:7" ht="12.75">
      <c r="A142" s="429" t="s">
        <v>755</v>
      </c>
      <c r="B142" s="429"/>
      <c r="C142" s="429"/>
      <c r="D142" s="429"/>
      <c r="E142" s="429"/>
      <c r="F142" s="465"/>
      <c r="G142" s="465"/>
    </row>
    <row r="143" spans="1:7" ht="12.75">
      <c r="A143" s="511" t="s">
        <v>756</v>
      </c>
      <c r="B143" s="429"/>
      <c r="C143" s="429"/>
      <c r="D143" s="429"/>
      <c r="E143" s="429"/>
      <c r="F143" s="465"/>
      <c r="G143" s="465"/>
    </row>
    <row r="144" spans="1:7" ht="12.75">
      <c r="A144" s="511" t="s">
        <v>757</v>
      </c>
      <c r="B144" s="429"/>
      <c r="C144" s="429"/>
      <c r="D144" s="429"/>
      <c r="E144" s="429"/>
      <c r="F144" s="465"/>
      <c r="G144" s="465"/>
    </row>
    <row r="145" spans="1:7" ht="12.75">
      <c r="A145" s="512" t="s">
        <v>758</v>
      </c>
      <c r="B145" s="405"/>
      <c r="C145" s="405"/>
      <c r="D145" s="429"/>
      <c r="E145" s="429"/>
      <c r="F145" s="465"/>
      <c r="G145" s="465"/>
    </row>
    <row r="146" spans="1:7" ht="12.75">
      <c r="A146" s="512" t="s">
        <v>759</v>
      </c>
      <c r="B146" s="439"/>
      <c r="C146" s="439"/>
      <c r="D146" s="439"/>
      <c r="E146" s="439"/>
      <c r="F146" s="439"/>
      <c r="G146" s="439"/>
    </row>
  </sheetData>
  <sheetProtection selectLockedCells="1" selectUnlockedCells="1"/>
  <mergeCells count="190">
    <mergeCell ref="A128:B128"/>
    <mergeCell ref="D128:E128"/>
    <mergeCell ref="F128:G128"/>
    <mergeCell ref="D130:E130"/>
    <mergeCell ref="F130:G130"/>
    <mergeCell ref="A126:B126"/>
    <mergeCell ref="D126:E126"/>
    <mergeCell ref="F126:G126"/>
    <mergeCell ref="A127:B127"/>
    <mergeCell ref="D127:E127"/>
    <mergeCell ref="F127:G127"/>
    <mergeCell ref="A124:B124"/>
    <mergeCell ref="D124:E124"/>
    <mergeCell ref="F124:G124"/>
    <mergeCell ref="A125:B125"/>
    <mergeCell ref="D125:E125"/>
    <mergeCell ref="F125:G125"/>
    <mergeCell ref="A122:B122"/>
    <mergeCell ref="D122:E122"/>
    <mergeCell ref="F122:G122"/>
    <mergeCell ref="A123:B123"/>
    <mergeCell ref="D123:E123"/>
    <mergeCell ref="F123:G123"/>
    <mergeCell ref="A120:B120"/>
    <mergeCell ref="D120:E120"/>
    <mergeCell ref="F120:G120"/>
    <mergeCell ref="A121:B121"/>
    <mergeCell ref="D121:E121"/>
    <mergeCell ref="F121:G121"/>
    <mergeCell ref="D117:E117"/>
    <mergeCell ref="F117:G117"/>
    <mergeCell ref="A118:B118"/>
    <mergeCell ref="D118:E118"/>
    <mergeCell ref="F118:G118"/>
    <mergeCell ref="A119:B119"/>
    <mergeCell ref="D119:E119"/>
    <mergeCell ref="F119:G119"/>
    <mergeCell ref="A113:B113"/>
    <mergeCell ref="C113:G114"/>
    <mergeCell ref="A114:B114"/>
    <mergeCell ref="A115:B115"/>
    <mergeCell ref="C115:C116"/>
    <mergeCell ref="D115:E116"/>
    <mergeCell ref="F115:G116"/>
    <mergeCell ref="A116:B116"/>
    <mergeCell ref="A110:B110"/>
    <mergeCell ref="D110:E110"/>
    <mergeCell ref="F110:G110"/>
    <mergeCell ref="A111:B111"/>
    <mergeCell ref="D111:E111"/>
    <mergeCell ref="F111:G111"/>
    <mergeCell ref="A108:B108"/>
    <mergeCell ref="D108:E108"/>
    <mergeCell ref="F108:G108"/>
    <mergeCell ref="A109:B109"/>
    <mergeCell ref="D109:E109"/>
    <mergeCell ref="F109:G109"/>
    <mergeCell ref="A106:B106"/>
    <mergeCell ref="D106:E106"/>
    <mergeCell ref="F106:G106"/>
    <mergeCell ref="A107:B107"/>
    <mergeCell ref="D107:E107"/>
    <mergeCell ref="F107:G107"/>
    <mergeCell ref="A104:B104"/>
    <mergeCell ref="D104:E104"/>
    <mergeCell ref="F104:G104"/>
    <mergeCell ref="A105:B105"/>
    <mergeCell ref="D105:E105"/>
    <mergeCell ref="F105:G105"/>
    <mergeCell ref="A102:B102"/>
    <mergeCell ref="D102:E102"/>
    <mergeCell ref="F102:G102"/>
    <mergeCell ref="A103:B103"/>
    <mergeCell ref="D103:E103"/>
    <mergeCell ref="F103:G103"/>
    <mergeCell ref="A100:B100"/>
    <mergeCell ref="D100:E100"/>
    <mergeCell ref="F100:G100"/>
    <mergeCell ref="A101:B101"/>
    <mergeCell ref="D101:E101"/>
    <mergeCell ref="F101:G101"/>
    <mergeCell ref="A95:B97"/>
    <mergeCell ref="C95:G96"/>
    <mergeCell ref="C97:C98"/>
    <mergeCell ref="D97:E98"/>
    <mergeCell ref="F97:G98"/>
    <mergeCell ref="D99:E99"/>
    <mergeCell ref="F99:G99"/>
    <mergeCell ref="A88:B88"/>
    <mergeCell ref="A89:B89"/>
    <mergeCell ref="A90:B90"/>
    <mergeCell ref="A91:B91"/>
    <mergeCell ref="A92:B92"/>
    <mergeCell ref="A93:B93"/>
    <mergeCell ref="A82:B82"/>
    <mergeCell ref="A83:B83"/>
    <mergeCell ref="A84:B84"/>
    <mergeCell ref="A85:B85"/>
    <mergeCell ref="A86:B86"/>
    <mergeCell ref="A87:B87"/>
    <mergeCell ref="A76:E76"/>
    <mergeCell ref="F76:G76"/>
    <mergeCell ref="A78:E78"/>
    <mergeCell ref="F78:G78"/>
    <mergeCell ref="A80:B81"/>
    <mergeCell ref="C80:C81"/>
    <mergeCell ref="D80:D81"/>
    <mergeCell ref="E80:E81"/>
    <mergeCell ref="F80:F81"/>
    <mergeCell ref="G80:G81"/>
    <mergeCell ref="A46:A47"/>
    <mergeCell ref="D46:E46"/>
    <mergeCell ref="F46:G46"/>
    <mergeCell ref="A58:B58"/>
    <mergeCell ref="A59:A61"/>
    <mergeCell ref="D59:E59"/>
    <mergeCell ref="F59:G59"/>
    <mergeCell ref="D42:E42"/>
    <mergeCell ref="F42:G42"/>
    <mergeCell ref="D43:E43"/>
    <mergeCell ref="F43:G43"/>
    <mergeCell ref="D44:E44"/>
    <mergeCell ref="F44:G44"/>
    <mergeCell ref="D39:E39"/>
    <mergeCell ref="F39:G39"/>
    <mergeCell ref="D40:E40"/>
    <mergeCell ref="F40:G40"/>
    <mergeCell ref="D41:E41"/>
    <mergeCell ref="F41:G41"/>
    <mergeCell ref="D36:E36"/>
    <mergeCell ref="F36:G36"/>
    <mergeCell ref="D37:E37"/>
    <mergeCell ref="F37:G37"/>
    <mergeCell ref="D38:E38"/>
    <mergeCell ref="F38:G38"/>
    <mergeCell ref="A33:A35"/>
    <mergeCell ref="D33:G33"/>
    <mergeCell ref="D34:E34"/>
    <mergeCell ref="F34:G34"/>
    <mergeCell ref="D35:E35"/>
    <mergeCell ref="F35:G35"/>
    <mergeCell ref="D29:E29"/>
    <mergeCell ref="F29:G29"/>
    <mergeCell ref="D30:E30"/>
    <mergeCell ref="F30:G30"/>
    <mergeCell ref="D31:E31"/>
    <mergeCell ref="F31:G31"/>
    <mergeCell ref="D26:E26"/>
    <mergeCell ref="F26:G26"/>
    <mergeCell ref="D27:E27"/>
    <mergeCell ref="F27:G27"/>
    <mergeCell ref="D28:E28"/>
    <mergeCell ref="F28:G28"/>
    <mergeCell ref="D23:E23"/>
    <mergeCell ref="F23:G23"/>
    <mergeCell ref="D24:E24"/>
    <mergeCell ref="F24:G24"/>
    <mergeCell ref="D25:E25"/>
    <mergeCell ref="F25:G25"/>
    <mergeCell ref="D20:E20"/>
    <mergeCell ref="F20:G20"/>
    <mergeCell ref="D21:E21"/>
    <mergeCell ref="F21:G21"/>
    <mergeCell ref="D22:E22"/>
    <mergeCell ref="F22:G22"/>
    <mergeCell ref="D17:E17"/>
    <mergeCell ref="F17:G17"/>
    <mergeCell ref="D18:E18"/>
    <mergeCell ref="F18:G18"/>
    <mergeCell ref="D19:E19"/>
    <mergeCell ref="F19:G19"/>
    <mergeCell ref="D14:E14"/>
    <mergeCell ref="F14:G14"/>
    <mergeCell ref="D15:E15"/>
    <mergeCell ref="F15:G15"/>
    <mergeCell ref="D16:E16"/>
    <mergeCell ref="F16:G16"/>
    <mergeCell ref="D10:G10"/>
    <mergeCell ref="D11:E11"/>
    <mergeCell ref="F11:G11"/>
    <mergeCell ref="D12:E12"/>
    <mergeCell ref="F12:G12"/>
    <mergeCell ref="D13:E13"/>
    <mergeCell ref="F13:G13"/>
    <mergeCell ref="A1:G1"/>
    <mergeCell ref="A3:G3"/>
    <mergeCell ref="A4:G4"/>
    <mergeCell ref="A5:G5"/>
    <mergeCell ref="A6:G6"/>
    <mergeCell ref="A7:G7"/>
  </mergeCells>
  <printOptions horizontalCentered="1"/>
  <pageMargins left="0.15748031496062992" right="0.2362204724409449" top="0.7874015748031497" bottom="0.7874015748031497" header="0.5118110236220472" footer="0.5118110236220472"/>
  <pageSetup horizontalDpi="300" verticalDpi="300" orientation="landscape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Plan13">
    <tabColor indexed="12"/>
  </sheetPr>
  <dimension ref="A1:L145"/>
  <sheetViews>
    <sheetView zoomScalePageLayoutView="0" workbookViewId="0" topLeftCell="A1">
      <selection activeCell="B50" sqref="B50"/>
    </sheetView>
  </sheetViews>
  <sheetFormatPr defaultColWidth="9.140625" defaultRowHeight="12.75"/>
  <cols>
    <col min="1" max="1" width="75.7109375" style="0" customWidth="1"/>
    <col min="2" max="7" width="13.8515625" style="0" customWidth="1"/>
  </cols>
  <sheetData>
    <row r="1" spans="1:7" s="513" customFormat="1" ht="15.75">
      <c r="A1" s="920" t="s">
        <v>760</v>
      </c>
      <c r="B1" s="920"/>
      <c r="C1" s="920"/>
      <c r="D1" s="920"/>
      <c r="E1" s="920"/>
      <c r="F1" s="920"/>
      <c r="G1" s="920"/>
    </row>
    <row r="2" spans="1:7" ht="6.75" customHeight="1">
      <c r="A2" s="514"/>
      <c r="B2" s="514"/>
      <c r="C2" s="514"/>
      <c r="D2" s="514"/>
      <c r="E2" s="514"/>
      <c r="F2" s="515"/>
      <c r="G2" s="515"/>
    </row>
    <row r="3" spans="1:7" ht="12.75">
      <c r="A3" s="921" t="s">
        <v>928</v>
      </c>
      <c r="B3" s="921"/>
      <c r="C3" s="921"/>
      <c r="D3" s="921"/>
      <c r="E3" s="921"/>
      <c r="F3" s="515"/>
      <c r="G3" s="515"/>
    </row>
    <row r="4" spans="1:7" ht="12.75">
      <c r="A4" s="922" t="s">
        <v>18</v>
      </c>
      <c r="B4" s="922"/>
      <c r="C4" s="922"/>
      <c r="D4" s="922"/>
      <c r="E4" s="922"/>
      <c r="F4" s="515"/>
      <c r="G4" s="515"/>
    </row>
    <row r="5" spans="1:7" ht="12.75">
      <c r="A5" s="923" t="s">
        <v>630</v>
      </c>
      <c r="B5" s="923"/>
      <c r="C5" s="923"/>
      <c r="D5" s="923"/>
      <c r="E5" s="923"/>
      <c r="F5" s="515"/>
      <c r="G5" s="515"/>
    </row>
    <row r="6" spans="1:7" ht="12.75">
      <c r="A6" s="922" t="s">
        <v>20</v>
      </c>
      <c r="B6" s="922"/>
      <c r="C6" s="922"/>
      <c r="D6" s="922"/>
      <c r="E6" s="922"/>
      <c r="F6" s="515"/>
      <c r="G6" s="515"/>
    </row>
    <row r="7" spans="1:7" ht="12.75">
      <c r="A7" s="921" t="s">
        <v>943</v>
      </c>
      <c r="B7" s="921"/>
      <c r="C7" s="921"/>
      <c r="D7" s="921"/>
      <c r="E7" s="921"/>
      <c r="F7" s="515"/>
      <c r="G7" s="515"/>
    </row>
    <row r="8" spans="1:7" ht="6.75" customHeight="1">
      <c r="A8" s="514"/>
      <c r="B8" s="514"/>
      <c r="C8" s="514"/>
      <c r="D8" s="514"/>
      <c r="E8" s="514"/>
      <c r="F8" s="515"/>
      <c r="G8" s="515"/>
    </row>
    <row r="9" spans="1:7" ht="12.75">
      <c r="A9" s="517" t="s">
        <v>631</v>
      </c>
      <c r="B9" s="518"/>
      <c r="C9" s="518"/>
      <c r="D9" s="518"/>
      <c r="E9" s="515"/>
      <c r="F9" s="515"/>
      <c r="G9" s="519">
        <v>1</v>
      </c>
    </row>
    <row r="10" spans="1:7" ht="12.75">
      <c r="A10" s="520"/>
      <c r="B10" s="521" t="s">
        <v>22</v>
      </c>
      <c r="C10" s="521" t="s">
        <v>22</v>
      </c>
      <c r="D10" s="924" t="s">
        <v>23</v>
      </c>
      <c r="E10" s="924"/>
      <c r="F10" s="924"/>
      <c r="G10" s="924"/>
    </row>
    <row r="11" spans="1:7" ht="12.75">
      <c r="A11" s="522" t="s">
        <v>632</v>
      </c>
      <c r="B11" s="523" t="s">
        <v>26</v>
      </c>
      <c r="C11" s="523" t="s">
        <v>27</v>
      </c>
      <c r="D11" s="925" t="s">
        <v>30</v>
      </c>
      <c r="E11" s="925"/>
      <c r="F11" s="926" t="s">
        <v>29</v>
      </c>
      <c r="G11" s="926"/>
    </row>
    <row r="12" spans="1:7" ht="12.75">
      <c r="A12" s="524"/>
      <c r="B12" s="525"/>
      <c r="C12" s="526" t="s">
        <v>31</v>
      </c>
      <c r="D12" s="927" t="s">
        <v>32</v>
      </c>
      <c r="E12" s="927"/>
      <c r="F12" s="928" t="s">
        <v>633</v>
      </c>
      <c r="G12" s="928"/>
    </row>
    <row r="13" spans="1:7" ht="12.75">
      <c r="A13" s="418" t="s">
        <v>634</v>
      </c>
      <c r="B13" s="419">
        <f>SUM(B14:B21)</f>
        <v>1013497</v>
      </c>
      <c r="C13" s="419">
        <f>SUM(C14:C21)</f>
        <v>1013497</v>
      </c>
      <c r="D13" s="885">
        <f>SUM(D14:D21)</f>
        <v>866877.6699999999</v>
      </c>
      <c r="E13" s="885"/>
      <c r="F13" s="886">
        <f aca="true" t="shared" si="0" ref="F13:F31">IF(C13="",0,IF(C13=0,0,D13/C13))</f>
        <v>0.8553332372962129</v>
      </c>
      <c r="G13" s="886"/>
    </row>
    <row r="14" spans="1:7" ht="12.75">
      <c r="A14" s="422" t="s">
        <v>635</v>
      </c>
      <c r="B14" s="423">
        <f>'Anexo 8 - MDE - Municípios'!B15</f>
        <v>48703</v>
      </c>
      <c r="C14" s="423">
        <f>'Anexo 8 - MDE - Municípios'!C15</f>
        <v>48703</v>
      </c>
      <c r="D14" s="887">
        <f>'Anexo 8 - MDE - Municípios'!E15</f>
        <v>3582.3</v>
      </c>
      <c r="E14" s="887"/>
      <c r="F14" s="886">
        <f t="shared" si="0"/>
        <v>0.07355399051393138</v>
      </c>
      <c r="G14" s="886"/>
    </row>
    <row r="15" spans="1:7" ht="12.75">
      <c r="A15" s="422" t="s">
        <v>761</v>
      </c>
      <c r="B15" s="423">
        <f>'Anexo 8 - MDE - Municípios'!B21</f>
        <v>13221</v>
      </c>
      <c r="C15" s="423">
        <f>'Anexo 8 - MDE - Municípios'!C21</f>
        <v>13221</v>
      </c>
      <c r="D15" s="887">
        <f>'Anexo 8 - MDE - Municípios'!E21</f>
        <v>287812.69</v>
      </c>
      <c r="E15" s="887"/>
      <c r="F15" s="886">
        <f t="shared" si="0"/>
        <v>21.769358596172754</v>
      </c>
      <c r="G15" s="886"/>
    </row>
    <row r="16" spans="1:7" ht="12.75">
      <c r="A16" s="422" t="s">
        <v>637</v>
      </c>
      <c r="B16" s="423">
        <f>'Anexo 8 - MDE - Municípios'!B26</f>
        <v>521382</v>
      </c>
      <c r="C16" s="423">
        <f>'Anexo 8 - MDE - Municípios'!C26</f>
        <v>521382</v>
      </c>
      <c r="D16" s="887">
        <f>'Anexo 8 - MDE - Municípios'!E26</f>
        <v>344113.7</v>
      </c>
      <c r="E16" s="887"/>
      <c r="F16" s="886">
        <f t="shared" si="0"/>
        <v>0.6600030304076474</v>
      </c>
      <c r="G16" s="886"/>
    </row>
    <row r="17" spans="1:7" ht="12.75">
      <c r="A17" s="422" t="s">
        <v>638</v>
      </c>
      <c r="B17" s="423">
        <v>430191</v>
      </c>
      <c r="C17" s="423">
        <f>B17</f>
        <v>430191</v>
      </c>
      <c r="D17" s="887">
        <v>231368.98</v>
      </c>
      <c r="E17" s="887"/>
      <c r="F17" s="886">
        <f t="shared" si="0"/>
        <v>0.5378284994339724</v>
      </c>
      <c r="G17" s="886"/>
    </row>
    <row r="18" spans="1:7" ht="12.75">
      <c r="A18" s="422" t="s">
        <v>639</v>
      </c>
      <c r="B18" s="423"/>
      <c r="C18" s="423"/>
      <c r="D18" s="887"/>
      <c r="E18" s="887"/>
      <c r="F18" s="886">
        <f t="shared" si="0"/>
        <v>0</v>
      </c>
      <c r="G18" s="886"/>
    </row>
    <row r="19" spans="1:7" ht="12.75">
      <c r="A19" s="422" t="s">
        <v>640</v>
      </c>
      <c r="B19" s="423"/>
      <c r="C19" s="423"/>
      <c r="D19" s="887"/>
      <c r="E19" s="887"/>
      <c r="F19" s="886">
        <f t="shared" si="0"/>
        <v>0</v>
      </c>
      <c r="G19" s="886"/>
    </row>
    <row r="20" spans="1:7" ht="12.75">
      <c r="A20" s="422" t="s">
        <v>641</v>
      </c>
      <c r="B20" s="423"/>
      <c r="C20" s="423"/>
      <c r="D20" s="887"/>
      <c r="E20" s="887"/>
      <c r="F20" s="886">
        <f t="shared" si="0"/>
        <v>0</v>
      </c>
      <c r="G20" s="886"/>
    </row>
    <row r="21" spans="1:7" ht="12.75">
      <c r="A21" s="422" t="s">
        <v>642</v>
      </c>
      <c r="B21" s="423"/>
      <c r="C21" s="423"/>
      <c r="D21" s="887"/>
      <c r="E21" s="887"/>
      <c r="F21" s="886">
        <f t="shared" si="0"/>
        <v>0</v>
      </c>
      <c r="G21" s="886"/>
    </row>
    <row r="22" spans="1:7" ht="12.75">
      <c r="A22" s="422" t="s">
        <v>643</v>
      </c>
      <c r="B22" s="419">
        <f>SUM(B23:B28)</f>
        <v>12314614.31</v>
      </c>
      <c r="C22" s="419">
        <f>SUM(C23:C28)</f>
        <v>12314614.31</v>
      </c>
      <c r="D22" s="885">
        <f>SUM(D23:D28)</f>
        <v>13210157.719999999</v>
      </c>
      <c r="E22" s="885"/>
      <c r="F22" s="886">
        <f t="shared" si="0"/>
        <v>1.072722002285754</v>
      </c>
      <c r="G22" s="886"/>
    </row>
    <row r="23" spans="1:7" ht="12.75">
      <c r="A23" s="422" t="s">
        <v>644</v>
      </c>
      <c r="B23" s="424">
        <f>'Anexo 8 - MDE - Municípios'!B46</f>
        <v>10677922.31</v>
      </c>
      <c r="C23" s="424">
        <f>'Anexo 8 - MDE - Municípios'!C46</f>
        <v>10677922.31</v>
      </c>
      <c r="D23" s="887">
        <f>'Anexo 8 - MDE - Municípios'!E46</f>
        <v>10571461.53</v>
      </c>
      <c r="E23" s="887"/>
      <c r="F23" s="886">
        <f t="shared" si="0"/>
        <v>0.9900298225713536</v>
      </c>
      <c r="G23" s="886"/>
    </row>
    <row r="24" spans="1:7" ht="12.75">
      <c r="A24" s="422" t="s">
        <v>645</v>
      </c>
      <c r="B24" s="424">
        <f>'Anexo 8 - MDE - Municípios'!B51</f>
        <v>34578</v>
      </c>
      <c r="C24" s="424">
        <f>'Anexo 8 - MDE - Municípios'!C51</f>
        <v>34578</v>
      </c>
      <c r="D24" s="887">
        <f>'Anexo 8 - MDE - Municípios'!E51</f>
        <v>17535.13</v>
      </c>
      <c r="E24" s="887"/>
      <c r="F24" s="886">
        <f t="shared" si="0"/>
        <v>0.5071181097807855</v>
      </c>
      <c r="G24" s="886"/>
    </row>
    <row r="25" spans="1:7" ht="12.75">
      <c r="A25" s="422" t="s">
        <v>646</v>
      </c>
      <c r="B25" s="424">
        <f>'Anexo 8 - MDE - Municípios'!B52</f>
        <v>118085</v>
      </c>
      <c r="C25" s="424">
        <f>'Anexo 8 - MDE - Municípios'!C52</f>
        <v>118085</v>
      </c>
      <c r="D25" s="887">
        <f>'Anexo 8 - MDE - Municípios'!E52</f>
        <v>268668.37</v>
      </c>
      <c r="E25" s="887"/>
      <c r="F25" s="886">
        <f t="shared" si="0"/>
        <v>2.2752116695600626</v>
      </c>
      <c r="G25" s="886"/>
    </row>
    <row r="26" spans="1:7" ht="12.75">
      <c r="A26" s="422" t="s">
        <v>647</v>
      </c>
      <c r="B26" s="424">
        <f>'Anexo 8 - MDE - Municípios'!B48</f>
        <v>1330010</v>
      </c>
      <c r="C26" s="424">
        <f>'Anexo 8 - MDE - Municípios'!C48</f>
        <v>1330010</v>
      </c>
      <c r="D26" s="887">
        <f>'Anexo 8 - MDE - Municípios'!E48</f>
        <v>2314592.05</v>
      </c>
      <c r="E26" s="887"/>
      <c r="F26" s="886">
        <f t="shared" si="0"/>
        <v>1.7402816896113562</v>
      </c>
      <c r="G26" s="886"/>
    </row>
    <row r="27" spans="1:7" ht="12.75">
      <c r="A27" s="422" t="s">
        <v>648</v>
      </c>
      <c r="B27" s="424">
        <f>'Anexo 8 - MDE - Municípios'!B50</f>
        <v>135826</v>
      </c>
      <c r="C27" s="424">
        <f>'Anexo 8 - MDE - Municípios'!C50</f>
        <v>135826</v>
      </c>
      <c r="D27" s="887">
        <f>'Anexo 8 - MDE - Municípios'!E50</f>
        <v>19653.57</v>
      </c>
      <c r="E27" s="887"/>
      <c r="F27" s="886">
        <f t="shared" si="0"/>
        <v>0.14469667074050624</v>
      </c>
      <c r="G27" s="886"/>
    </row>
    <row r="28" spans="1:7" ht="12.75">
      <c r="A28" s="422" t="s">
        <v>649</v>
      </c>
      <c r="B28" s="419">
        <f>SUM(B29:B30)</f>
        <v>18193</v>
      </c>
      <c r="C28" s="419">
        <f>SUM(C29:C30)</f>
        <v>18193</v>
      </c>
      <c r="D28" s="885">
        <f>SUM(D29:D30)</f>
        <v>18247.07</v>
      </c>
      <c r="E28" s="885"/>
      <c r="F28" s="886">
        <f t="shared" si="0"/>
        <v>1.0029720222063432</v>
      </c>
      <c r="G28" s="886"/>
    </row>
    <row r="29" spans="1:7" ht="12.75">
      <c r="A29" s="422" t="s">
        <v>650</v>
      </c>
      <c r="B29" s="424">
        <f>'Anexo 8 - MDE - Municípios'!B49</f>
        <v>18193</v>
      </c>
      <c r="C29" s="424">
        <f>'Anexo 8 - MDE - Municípios'!C49</f>
        <v>18193</v>
      </c>
      <c r="D29" s="887">
        <f>'Anexo 8 - MDE - Municípios'!E49</f>
        <v>18247.07</v>
      </c>
      <c r="E29" s="887"/>
      <c r="F29" s="886">
        <f t="shared" si="0"/>
        <v>1.0029720222063432</v>
      </c>
      <c r="G29" s="886"/>
    </row>
    <row r="30" spans="1:7" ht="12.75">
      <c r="A30" s="422" t="s">
        <v>651</v>
      </c>
      <c r="B30" s="424"/>
      <c r="C30" s="424"/>
      <c r="D30" s="887"/>
      <c r="E30" s="887"/>
      <c r="F30" s="886">
        <f t="shared" si="0"/>
        <v>0</v>
      </c>
      <c r="G30" s="886"/>
    </row>
    <row r="31" spans="1:7" ht="21">
      <c r="A31" s="425" t="s">
        <v>652</v>
      </c>
      <c r="B31" s="426">
        <f>+B22+B13</f>
        <v>13328111.31</v>
      </c>
      <c r="C31" s="426">
        <f>+C22+C13</f>
        <v>13328111.31</v>
      </c>
      <c r="D31" s="888">
        <f>+D22+D13</f>
        <v>14077035.389999999</v>
      </c>
      <c r="E31" s="888"/>
      <c r="F31" s="889">
        <f t="shared" si="0"/>
        <v>1.056191313426238</v>
      </c>
      <c r="G31" s="889"/>
    </row>
    <row r="32" spans="1:7" ht="6.75" customHeight="1">
      <c r="A32" s="528"/>
      <c r="B32" s="529"/>
      <c r="C32" s="528"/>
      <c r="D32" s="528"/>
      <c r="E32" s="528"/>
      <c r="F32" s="528"/>
      <c r="G32" s="528"/>
    </row>
    <row r="33" spans="1:7" ht="12.75">
      <c r="A33" s="890" t="s">
        <v>653</v>
      </c>
      <c r="B33" s="521" t="s">
        <v>22</v>
      </c>
      <c r="C33" s="521" t="s">
        <v>22</v>
      </c>
      <c r="D33" s="924" t="s">
        <v>23</v>
      </c>
      <c r="E33" s="924"/>
      <c r="F33" s="924"/>
      <c r="G33" s="924"/>
    </row>
    <row r="34" spans="1:7" ht="12.75">
      <c r="A34" s="890"/>
      <c r="B34" s="523" t="s">
        <v>26</v>
      </c>
      <c r="C34" s="523" t="s">
        <v>27</v>
      </c>
      <c r="D34" s="925" t="s">
        <v>30</v>
      </c>
      <c r="E34" s="925"/>
      <c r="F34" s="926" t="s">
        <v>29</v>
      </c>
      <c r="G34" s="926"/>
    </row>
    <row r="35" spans="1:7" ht="12.75">
      <c r="A35" s="890"/>
      <c r="B35" s="525"/>
      <c r="C35" s="526" t="s">
        <v>34</v>
      </c>
      <c r="D35" s="927" t="s">
        <v>111</v>
      </c>
      <c r="E35" s="927"/>
      <c r="F35" s="928" t="s">
        <v>654</v>
      </c>
      <c r="G35" s="928"/>
    </row>
    <row r="36" spans="1:7" ht="12.75">
      <c r="A36" s="429" t="s">
        <v>655</v>
      </c>
      <c r="B36" s="420">
        <f>SUM(B37:B40)</f>
        <v>7507926.29</v>
      </c>
      <c r="C36" s="420">
        <f>SUM(C37:C40)</f>
        <v>7507926.29</v>
      </c>
      <c r="D36" s="885">
        <f>SUM(D37:D40)</f>
        <v>6217044.409999999</v>
      </c>
      <c r="E36" s="885"/>
      <c r="F36" s="886">
        <f aca="true" t="shared" si="1" ref="F36:F44">IF(C36="",0,IF(C36=0,0,D36/C36))</f>
        <v>0.8280641244814351</v>
      </c>
      <c r="G36" s="886"/>
    </row>
    <row r="37" spans="1:7" ht="12.75">
      <c r="A37" s="429" t="s">
        <v>656</v>
      </c>
      <c r="B37" s="432">
        <v>7368823.29</v>
      </c>
      <c r="C37" s="433">
        <f>B37</f>
        <v>7368823.29</v>
      </c>
      <c r="D37" s="891">
        <v>6182487.6</v>
      </c>
      <c r="E37" s="891"/>
      <c r="F37" s="886">
        <f t="shared" si="1"/>
        <v>0.8390060877684583</v>
      </c>
      <c r="G37" s="886"/>
    </row>
    <row r="38" spans="1:7" ht="12.75">
      <c r="A38" s="429" t="s">
        <v>657</v>
      </c>
      <c r="B38" s="432">
        <v>139103</v>
      </c>
      <c r="C38" s="433">
        <f>B38</f>
        <v>139103</v>
      </c>
      <c r="D38" s="891">
        <v>34556.81</v>
      </c>
      <c r="E38" s="891"/>
      <c r="F38" s="886">
        <f t="shared" si="1"/>
        <v>0.24842605838838844</v>
      </c>
      <c r="G38" s="886"/>
    </row>
    <row r="39" spans="1:7" ht="12.75">
      <c r="A39" s="429" t="s">
        <v>658</v>
      </c>
      <c r="B39" s="432"/>
      <c r="C39" s="433"/>
      <c r="D39" s="891"/>
      <c r="E39" s="891"/>
      <c r="F39" s="886">
        <f t="shared" si="1"/>
        <v>0</v>
      </c>
      <c r="G39" s="886"/>
    </row>
    <row r="40" spans="1:7" ht="12.75">
      <c r="A40" s="429" t="s">
        <v>659</v>
      </c>
      <c r="B40" s="432"/>
      <c r="C40" s="433"/>
      <c r="D40" s="891"/>
      <c r="E40" s="891"/>
      <c r="F40" s="886">
        <f t="shared" si="1"/>
        <v>0</v>
      </c>
      <c r="G40" s="886"/>
    </row>
    <row r="41" spans="1:7" ht="12.75">
      <c r="A41" s="429" t="s">
        <v>660</v>
      </c>
      <c r="B41" s="432"/>
      <c r="C41" s="433"/>
      <c r="D41" s="891"/>
      <c r="E41" s="891"/>
      <c r="F41" s="886">
        <f t="shared" si="1"/>
        <v>0</v>
      </c>
      <c r="G41" s="886"/>
    </row>
    <row r="42" spans="1:7" ht="12.75">
      <c r="A42" s="405" t="s">
        <v>661</v>
      </c>
      <c r="B42" s="432"/>
      <c r="C42" s="433"/>
      <c r="D42" s="891"/>
      <c r="E42" s="891"/>
      <c r="F42" s="886">
        <f t="shared" si="1"/>
        <v>0</v>
      </c>
      <c r="G42" s="886"/>
    </row>
    <row r="43" spans="1:7" ht="12.75">
      <c r="A43" s="500" t="s">
        <v>662</v>
      </c>
      <c r="B43" s="436"/>
      <c r="C43" s="437"/>
      <c r="D43" s="891"/>
      <c r="E43" s="891"/>
      <c r="F43" s="886">
        <f t="shared" si="1"/>
        <v>0</v>
      </c>
      <c r="G43" s="886"/>
    </row>
    <row r="44" spans="1:7" ht="12.75">
      <c r="A44" s="438" t="s">
        <v>663</v>
      </c>
      <c r="B44" s="427">
        <f>+B43+B42+B41+B36</f>
        <v>7507926.29</v>
      </c>
      <c r="C44" s="427">
        <f>+C43+C42+C41+C36</f>
        <v>7507926.29</v>
      </c>
      <c r="D44" s="888">
        <f>+D43+D42+D41+D36</f>
        <v>6217044.409999999</v>
      </c>
      <c r="E44" s="888"/>
      <c r="F44" s="892">
        <f t="shared" si="1"/>
        <v>0.8280641244814351</v>
      </c>
      <c r="G44" s="892"/>
    </row>
    <row r="45" spans="1:7" ht="6.75" customHeight="1">
      <c r="A45" s="529"/>
      <c r="B45" s="530"/>
      <c r="C45" s="530"/>
      <c r="D45" s="530"/>
      <c r="E45" s="530"/>
      <c r="F45" s="515"/>
      <c r="G45" s="515"/>
    </row>
    <row r="46" spans="1:8" ht="14.25" customHeight="1">
      <c r="A46" s="893" t="s">
        <v>664</v>
      </c>
      <c r="B46" s="521" t="s">
        <v>105</v>
      </c>
      <c r="C46" s="521" t="s">
        <v>105</v>
      </c>
      <c r="D46" s="924" t="s">
        <v>566</v>
      </c>
      <c r="E46" s="924"/>
      <c r="F46" s="924"/>
      <c r="G46" s="924"/>
      <c r="H46" s="531"/>
    </row>
    <row r="47" spans="1:7" ht="21" customHeight="1">
      <c r="A47" s="893"/>
      <c r="B47" s="532" t="s">
        <v>26</v>
      </c>
      <c r="C47" s="532" t="s">
        <v>27</v>
      </c>
      <c r="D47" s="533" t="s">
        <v>762</v>
      </c>
      <c r="E47" s="929" t="s">
        <v>763</v>
      </c>
      <c r="F47" s="929"/>
      <c r="G47" s="489" t="s">
        <v>29</v>
      </c>
    </row>
    <row r="48" spans="1:7" ht="15" customHeight="1">
      <c r="A48" s="534" t="s">
        <v>665</v>
      </c>
      <c r="B48" s="525"/>
      <c r="C48" s="526" t="s">
        <v>112</v>
      </c>
      <c r="D48" s="527" t="s">
        <v>570</v>
      </c>
      <c r="E48" s="927" t="s">
        <v>114</v>
      </c>
      <c r="F48" s="927"/>
      <c r="G48" s="535" t="s">
        <v>764</v>
      </c>
    </row>
    <row r="49" spans="1:7" ht="12.75">
      <c r="A49" s="536" t="s">
        <v>668</v>
      </c>
      <c r="B49" s="444">
        <f>SUM(B50:B52)</f>
        <v>7602419.25</v>
      </c>
      <c r="C49" s="444">
        <f>SUM(C50:C52)</f>
        <v>9146881.969999999</v>
      </c>
      <c r="D49" s="444">
        <f>SUM(D50:D52)</f>
        <v>7548550.13</v>
      </c>
      <c r="E49" s="930">
        <f>SUM(E50:E52)</f>
        <v>0</v>
      </c>
      <c r="F49" s="930"/>
      <c r="G49" s="445">
        <f aca="true" t="shared" si="2" ref="G49:G57">IF(C49="",0,IF(C49=0,0,(D49+E49)/C49))</f>
        <v>0.8252593785245925</v>
      </c>
    </row>
    <row r="50" spans="1:7" ht="12.75">
      <c r="A50" s="528" t="s">
        <v>349</v>
      </c>
      <c r="B50" s="446">
        <v>4588362.83</v>
      </c>
      <c r="C50" s="446">
        <v>5222025.52</v>
      </c>
      <c r="D50" s="446">
        <v>5056200.05</v>
      </c>
      <c r="E50" s="931">
        <v>0</v>
      </c>
      <c r="F50" s="931"/>
      <c r="G50" s="445">
        <f t="shared" si="2"/>
        <v>0.9682449904993954</v>
      </c>
    </row>
    <row r="51" spans="1:7" ht="12.75">
      <c r="A51" s="528" t="s">
        <v>669</v>
      </c>
      <c r="B51" s="446"/>
      <c r="C51" s="446"/>
      <c r="D51" s="446"/>
      <c r="E51" s="931"/>
      <c r="F51" s="931"/>
      <c r="G51" s="445">
        <f t="shared" si="2"/>
        <v>0</v>
      </c>
    </row>
    <row r="52" spans="1:7" ht="12.75">
      <c r="A52" s="528" t="s">
        <v>351</v>
      </c>
      <c r="B52" s="446">
        <v>3014056.42</v>
      </c>
      <c r="C52" s="446">
        <v>3924856.45</v>
      </c>
      <c r="D52" s="446">
        <v>2492350.08</v>
      </c>
      <c r="E52" s="931">
        <v>0</v>
      </c>
      <c r="F52" s="931"/>
      <c r="G52" s="445">
        <f t="shared" si="2"/>
        <v>0.6350168755853478</v>
      </c>
    </row>
    <row r="53" spans="1:7" ht="12.75">
      <c r="A53" s="528" t="s">
        <v>572</v>
      </c>
      <c r="B53" s="420">
        <f>SUM(B54:B56)</f>
        <v>2020500</v>
      </c>
      <c r="C53" s="420">
        <f>SUM(C54:C56)</f>
        <v>476037.28</v>
      </c>
      <c r="D53" s="420">
        <f>SUM(D54:D56)</f>
        <v>416991.3</v>
      </c>
      <c r="E53" s="932">
        <f>SUM(E54:E56)</f>
        <v>0</v>
      </c>
      <c r="F53" s="932"/>
      <c r="G53" s="445">
        <f t="shared" si="2"/>
        <v>0.8759635379817311</v>
      </c>
    </row>
    <row r="54" spans="1:7" ht="12.75">
      <c r="A54" s="514" t="s">
        <v>670</v>
      </c>
      <c r="B54" s="446">
        <v>2020500</v>
      </c>
      <c r="C54" s="446">
        <v>476037.28</v>
      </c>
      <c r="D54" s="446">
        <v>416991.3</v>
      </c>
      <c r="E54" s="931">
        <v>0</v>
      </c>
      <c r="F54" s="931"/>
      <c r="G54" s="445">
        <f t="shared" si="2"/>
        <v>0.8759635379817311</v>
      </c>
    </row>
    <row r="55" spans="1:7" ht="12.75">
      <c r="A55" s="514" t="s">
        <v>354</v>
      </c>
      <c r="B55" s="446"/>
      <c r="C55" s="446"/>
      <c r="D55" s="446"/>
      <c r="E55" s="931"/>
      <c r="F55" s="931"/>
      <c r="G55" s="445">
        <f t="shared" si="2"/>
        <v>0</v>
      </c>
    </row>
    <row r="56" spans="1:7" ht="12.75">
      <c r="A56" s="514" t="s">
        <v>671</v>
      </c>
      <c r="B56" s="446"/>
      <c r="C56" s="446"/>
      <c r="D56" s="446"/>
      <c r="E56" s="931"/>
      <c r="F56" s="931"/>
      <c r="G56" s="445">
        <f t="shared" si="2"/>
        <v>0</v>
      </c>
    </row>
    <row r="57" spans="1:7" ht="12.75">
      <c r="A57" s="538" t="s">
        <v>672</v>
      </c>
      <c r="B57" s="448">
        <f>+B53+B49</f>
        <v>9622919.25</v>
      </c>
      <c r="C57" s="448">
        <f>+C53+C49</f>
        <v>9622919.249999998</v>
      </c>
      <c r="D57" s="448">
        <f>+D53+D49</f>
        <v>7965541.43</v>
      </c>
      <c r="E57" s="933">
        <f>+E53+E49</f>
        <v>0</v>
      </c>
      <c r="F57" s="933"/>
      <c r="G57" s="462">
        <f t="shared" si="2"/>
        <v>0.8277676683195696</v>
      </c>
    </row>
    <row r="58" spans="1:7" ht="6.75" customHeight="1">
      <c r="A58" s="934"/>
      <c r="B58" s="934"/>
      <c r="C58" s="528"/>
      <c r="D58" s="528"/>
      <c r="E58" s="528"/>
      <c r="F58" s="515"/>
      <c r="G58" s="515"/>
    </row>
    <row r="59" spans="1:8" ht="12.75" customHeight="1">
      <c r="A59" s="895" t="s">
        <v>673</v>
      </c>
      <c r="B59" s="521" t="s">
        <v>105</v>
      </c>
      <c r="C59" s="521" t="s">
        <v>105</v>
      </c>
      <c r="D59" s="924" t="s">
        <v>566</v>
      </c>
      <c r="E59" s="924"/>
      <c r="F59" s="924"/>
      <c r="G59" s="924"/>
      <c r="H59" s="531"/>
    </row>
    <row r="60" spans="1:7" ht="21.75" customHeight="1">
      <c r="A60" s="895"/>
      <c r="B60" s="532" t="s">
        <v>26</v>
      </c>
      <c r="C60" s="532" t="s">
        <v>27</v>
      </c>
      <c r="D60" s="533" t="s">
        <v>762</v>
      </c>
      <c r="E60" s="929" t="s">
        <v>763</v>
      </c>
      <c r="F60" s="929"/>
      <c r="G60" s="489" t="s">
        <v>29</v>
      </c>
    </row>
    <row r="61" spans="1:7" ht="14.25" customHeight="1">
      <c r="A61" s="895"/>
      <c r="B61" s="541"/>
      <c r="C61" s="541"/>
      <c r="D61" s="527" t="s">
        <v>621</v>
      </c>
      <c r="E61" s="927" t="s">
        <v>675</v>
      </c>
      <c r="F61" s="927"/>
      <c r="G61" s="535" t="s">
        <v>765</v>
      </c>
    </row>
    <row r="62" spans="1:7" s="1" customFormat="1" ht="12.75">
      <c r="A62" s="452" t="s">
        <v>677</v>
      </c>
      <c r="B62" s="542"/>
      <c r="C62" s="543"/>
      <c r="D62" s="483"/>
      <c r="E62" s="935"/>
      <c r="F62" s="935"/>
      <c r="G62" s="445">
        <f aca="true" t="shared" si="3" ref="G62:G72">IF(C62="",0,IF(C62=0,0,(D62+E62)/C62))</f>
        <v>0</v>
      </c>
    </row>
    <row r="63" spans="1:7" s="1" customFormat="1" ht="12.75">
      <c r="A63" s="454" t="s">
        <v>678</v>
      </c>
      <c r="B63" s="544"/>
      <c r="C63" s="545"/>
      <c r="D63" s="483"/>
      <c r="E63" s="935"/>
      <c r="F63" s="935"/>
      <c r="G63" s="445">
        <f t="shared" si="3"/>
        <v>0</v>
      </c>
    </row>
    <row r="64" spans="1:7" s="1" customFormat="1" ht="12.75">
      <c r="A64" s="454" t="s">
        <v>679</v>
      </c>
      <c r="B64" s="420">
        <f>SUM(B65:B67)</f>
        <v>6961000</v>
      </c>
      <c r="C64" s="420">
        <f>SUM(C65:C67)</f>
        <v>6961000</v>
      </c>
      <c r="D64" s="420">
        <f>SUM(D65:D67)</f>
        <v>3646647.07</v>
      </c>
      <c r="E64" s="885">
        <f>SUM(E65:E67)</f>
        <v>0</v>
      </c>
      <c r="F64" s="885"/>
      <c r="G64" s="445">
        <f t="shared" si="3"/>
        <v>0.5238682761097543</v>
      </c>
    </row>
    <row r="65" spans="1:7" s="1" customFormat="1" ht="12.75">
      <c r="A65" s="434" t="s">
        <v>680</v>
      </c>
      <c r="B65" s="546">
        <v>6961000</v>
      </c>
      <c r="C65" s="546">
        <f>B65</f>
        <v>6961000</v>
      </c>
      <c r="D65" s="483">
        <f>5766096-2119448.93</f>
        <v>3646647.07</v>
      </c>
      <c r="E65" s="935"/>
      <c r="F65" s="935"/>
      <c r="G65" s="445">
        <f t="shared" si="3"/>
        <v>0.5238682761097543</v>
      </c>
    </row>
    <row r="66" spans="1:7" s="1" customFormat="1" ht="12.75">
      <c r="A66" s="434" t="s">
        <v>681</v>
      </c>
      <c r="B66" s="546"/>
      <c r="C66" s="546"/>
      <c r="D66" s="483"/>
      <c r="E66" s="935"/>
      <c r="F66" s="935"/>
      <c r="G66" s="445">
        <f t="shared" si="3"/>
        <v>0</v>
      </c>
    </row>
    <row r="67" spans="1:7" s="1" customFormat="1" ht="12.75">
      <c r="A67" s="455" t="s">
        <v>682</v>
      </c>
      <c r="B67" s="546"/>
      <c r="C67" s="546"/>
      <c r="D67" s="546"/>
      <c r="E67" s="935"/>
      <c r="F67" s="935"/>
      <c r="G67" s="445">
        <f t="shared" si="3"/>
        <v>0</v>
      </c>
    </row>
    <row r="68" spans="1:7" s="1" customFormat="1" ht="12.75">
      <c r="A68" s="456" t="s">
        <v>683</v>
      </c>
      <c r="B68" s="546"/>
      <c r="C68" s="546"/>
      <c r="D68" s="546"/>
      <c r="E68" s="935"/>
      <c r="F68" s="935"/>
      <c r="G68" s="445">
        <f t="shared" si="3"/>
        <v>0</v>
      </c>
    </row>
    <row r="69" spans="1:7" s="1" customFormat="1" ht="22.5">
      <c r="A69" s="457" t="s">
        <v>684</v>
      </c>
      <c r="B69" s="547"/>
      <c r="C69" s="547"/>
      <c r="D69" s="547"/>
      <c r="E69" s="935"/>
      <c r="F69" s="935"/>
      <c r="G69" s="445">
        <f t="shared" si="3"/>
        <v>0</v>
      </c>
    </row>
    <row r="70" spans="1:7" s="1" customFormat="1" ht="12.75">
      <c r="A70" s="458" t="s">
        <v>685</v>
      </c>
      <c r="B70" s="546"/>
      <c r="C70" s="546"/>
      <c r="D70" s="546"/>
      <c r="E70" s="935"/>
      <c r="F70" s="935"/>
      <c r="G70" s="445">
        <f t="shared" si="3"/>
        <v>0</v>
      </c>
    </row>
    <row r="71" spans="1:7" s="1" customFormat="1" ht="24" customHeight="1">
      <c r="A71" s="459" t="s">
        <v>686</v>
      </c>
      <c r="B71" s="546"/>
      <c r="C71" s="546"/>
      <c r="D71" s="546"/>
      <c r="E71" s="935"/>
      <c r="F71" s="935"/>
      <c r="G71" s="445">
        <f t="shared" si="3"/>
        <v>0</v>
      </c>
    </row>
    <row r="72" spans="1:7" s="1" customFormat="1" ht="16.5" customHeight="1">
      <c r="A72" s="460" t="s">
        <v>687</v>
      </c>
      <c r="B72" s="461">
        <f>+B62+B63+B64+B68+B69+B70+B71</f>
        <v>6961000</v>
      </c>
      <c r="C72" s="461">
        <f>+C62+C63+C64+C68+C69+C70+C71</f>
        <v>6961000</v>
      </c>
      <c r="D72" s="461">
        <f>+D62+D63+D64+D68+D69+D70+D71</f>
        <v>3646647.07</v>
      </c>
      <c r="E72" s="936">
        <f>+E62+E63+E64+E68+E69+E70+E71</f>
        <v>0</v>
      </c>
      <c r="F72" s="936"/>
      <c r="G72" s="462">
        <f t="shared" si="3"/>
        <v>0.5238682761097543</v>
      </c>
    </row>
    <row r="73" spans="1:7" ht="6.75" customHeight="1">
      <c r="A73" s="548"/>
      <c r="B73" s="548"/>
      <c r="C73" s="548"/>
      <c r="D73" s="548"/>
      <c r="E73" s="548"/>
      <c r="F73" s="549"/>
      <c r="G73" s="550"/>
    </row>
    <row r="74" spans="1:7" ht="22.5" customHeight="1">
      <c r="A74" s="937" t="s">
        <v>766</v>
      </c>
      <c r="B74" s="937"/>
      <c r="C74" s="937"/>
      <c r="D74" s="937"/>
      <c r="E74" s="937"/>
      <c r="F74" s="938">
        <f>+(D57+E57)-(D72+E72)</f>
        <v>4318894.359999999</v>
      </c>
      <c r="G74" s="938"/>
    </row>
    <row r="75" spans="1:7" ht="6.75" customHeight="1">
      <c r="A75" s="551"/>
      <c r="B75" s="536"/>
      <c r="C75" s="516"/>
      <c r="D75" s="528"/>
      <c r="E75" s="528"/>
      <c r="F75" s="515"/>
      <c r="G75" s="515"/>
    </row>
    <row r="76" spans="1:7" ht="24.75" customHeight="1">
      <c r="A76" s="896" t="s">
        <v>767</v>
      </c>
      <c r="B76" s="896"/>
      <c r="C76" s="896"/>
      <c r="D76" s="896"/>
      <c r="E76" s="896"/>
      <c r="F76" s="897">
        <f>IF(D31="",0,IF(D31=0,0,(D72+E72)/D31))</f>
        <v>0.2590493643704621</v>
      </c>
      <c r="G76" s="897"/>
    </row>
    <row r="77" spans="1:7" ht="6.75" customHeight="1">
      <c r="A77" s="552"/>
      <c r="B77" s="552"/>
      <c r="C77" s="552"/>
      <c r="D77" s="552"/>
      <c r="E77" s="553"/>
      <c r="F77" s="515"/>
      <c r="G77" s="515"/>
    </row>
    <row r="78" spans="1:12" ht="13.5" customHeight="1">
      <c r="A78" s="896" t="s">
        <v>690</v>
      </c>
      <c r="B78" s="896"/>
      <c r="C78" s="896"/>
      <c r="D78" s="896"/>
      <c r="E78" s="896"/>
      <c r="F78" s="898">
        <f>(F76-0.15)*D31</f>
        <v>1535091.7615</v>
      </c>
      <c r="G78" s="898"/>
      <c r="I78" s="939"/>
      <c r="J78" s="939"/>
      <c r="K78" s="939"/>
      <c r="L78" s="939"/>
    </row>
    <row r="79" spans="1:7" ht="6.75" customHeight="1">
      <c r="A79" s="473"/>
      <c r="B79" s="473"/>
      <c r="C79" s="473"/>
      <c r="D79" s="473"/>
      <c r="E79" s="553"/>
      <c r="F79" s="550"/>
      <c r="G79" s="550"/>
    </row>
    <row r="80" spans="1:7" ht="13.5" customHeight="1">
      <c r="A80" s="899" t="s">
        <v>691</v>
      </c>
      <c r="B80" s="899"/>
      <c r="C80" s="900" t="s">
        <v>692</v>
      </c>
      <c r="D80" s="899" t="s">
        <v>693</v>
      </c>
      <c r="E80" s="899" t="s">
        <v>694</v>
      </c>
      <c r="F80" s="899" t="s">
        <v>695</v>
      </c>
      <c r="G80" s="900" t="s">
        <v>696</v>
      </c>
    </row>
    <row r="81" spans="1:7" ht="20.25" customHeight="1">
      <c r="A81" s="899"/>
      <c r="B81" s="899"/>
      <c r="C81" s="900"/>
      <c r="D81" s="899"/>
      <c r="E81" s="899"/>
      <c r="F81" s="899"/>
      <c r="G81" s="900"/>
    </row>
    <row r="82" spans="1:7" s="1" customFormat="1" ht="15" customHeight="1">
      <c r="A82" s="901" t="s">
        <v>697</v>
      </c>
      <c r="B82" s="901"/>
      <c r="C82" s="474"/>
      <c r="D82" s="475"/>
      <c r="E82" s="476"/>
      <c r="F82" s="477"/>
      <c r="G82" s="478"/>
    </row>
    <row r="83" spans="1:7" s="1" customFormat="1" ht="12.75" customHeight="1">
      <c r="A83" s="902" t="s">
        <v>698</v>
      </c>
      <c r="B83" s="902"/>
      <c r="C83" s="479"/>
      <c r="D83" s="480"/>
      <c r="E83" s="424"/>
      <c r="F83" s="481"/>
      <c r="G83" s="482"/>
    </row>
    <row r="84" spans="1:7" s="1" customFormat="1" ht="12.75" customHeight="1">
      <c r="A84" s="902" t="s">
        <v>699</v>
      </c>
      <c r="B84" s="902"/>
      <c r="C84" s="479"/>
      <c r="D84" s="480"/>
      <c r="E84" s="424"/>
      <c r="F84" s="481"/>
      <c r="G84" s="482"/>
    </row>
    <row r="85" spans="1:7" s="1" customFormat="1" ht="12.75" customHeight="1">
      <c r="A85" s="902" t="s">
        <v>700</v>
      </c>
      <c r="B85" s="902"/>
      <c r="C85" s="479"/>
      <c r="D85" s="480"/>
      <c r="E85" s="424"/>
      <c r="F85" s="481"/>
      <c r="G85" s="482"/>
    </row>
    <row r="86" spans="1:7" s="1" customFormat="1" ht="12.75" customHeight="1">
      <c r="A86" s="902" t="s">
        <v>701</v>
      </c>
      <c r="B86" s="902"/>
      <c r="C86" s="479"/>
      <c r="D86" s="480"/>
      <c r="E86" s="424"/>
      <c r="F86" s="481"/>
      <c r="G86" s="482"/>
    </row>
    <row r="87" spans="1:7" s="1" customFormat="1" ht="12.75" customHeight="1">
      <c r="A87" s="902" t="s">
        <v>702</v>
      </c>
      <c r="B87" s="902"/>
      <c r="C87" s="479"/>
      <c r="D87" s="480"/>
      <c r="E87" s="424"/>
      <c r="F87" s="481"/>
      <c r="G87" s="482"/>
    </row>
    <row r="88" spans="1:7" s="1" customFormat="1" ht="12.75" customHeight="1">
      <c r="A88" s="902" t="s">
        <v>703</v>
      </c>
      <c r="B88" s="902"/>
      <c r="C88" s="479"/>
      <c r="D88" s="480"/>
      <c r="E88" s="424"/>
      <c r="F88" s="481"/>
      <c r="G88" s="482"/>
    </row>
    <row r="89" spans="1:7" s="1" customFormat="1" ht="12.75" customHeight="1">
      <c r="A89" s="902" t="s">
        <v>704</v>
      </c>
      <c r="B89" s="902"/>
      <c r="C89" s="479"/>
      <c r="D89" s="480"/>
      <c r="E89" s="424"/>
      <c r="F89" s="481"/>
      <c r="G89" s="482"/>
    </row>
    <row r="90" spans="1:7" s="1" customFormat="1" ht="12.75" customHeight="1">
      <c r="A90" s="902" t="s">
        <v>705</v>
      </c>
      <c r="B90" s="902"/>
      <c r="C90" s="479"/>
      <c r="D90" s="480"/>
      <c r="E90" s="424"/>
      <c r="F90" s="481"/>
      <c r="G90" s="482"/>
    </row>
    <row r="91" spans="1:7" s="1" customFormat="1" ht="12.75" customHeight="1">
      <c r="A91" s="902" t="s">
        <v>706</v>
      </c>
      <c r="B91" s="902"/>
      <c r="C91" s="479"/>
      <c r="D91" s="480"/>
      <c r="E91" s="424"/>
      <c r="F91" s="481"/>
      <c r="G91" s="482"/>
    </row>
    <row r="92" spans="1:7" s="1" customFormat="1" ht="12.75" customHeight="1">
      <c r="A92" s="902" t="s">
        <v>707</v>
      </c>
      <c r="B92" s="902"/>
      <c r="C92" s="479"/>
      <c r="D92" s="480"/>
      <c r="E92" s="483"/>
      <c r="F92" s="484"/>
      <c r="G92" s="482"/>
    </row>
    <row r="93" spans="1:7" s="1" customFormat="1" ht="14.25" customHeight="1">
      <c r="A93" s="903" t="s">
        <v>708</v>
      </c>
      <c r="B93" s="903"/>
      <c r="C93" s="485">
        <f>SUM(C82:C92)</f>
        <v>0</v>
      </c>
      <c r="D93" s="485">
        <f>SUM(D82:D92)</f>
        <v>0</v>
      </c>
      <c r="E93" s="485">
        <f>SUM(E82:E92)</f>
        <v>0</v>
      </c>
      <c r="F93" s="485">
        <f>SUM(F82:F92)</f>
        <v>0</v>
      </c>
      <c r="G93" s="486">
        <f>SUM(G82:G92)</f>
        <v>0</v>
      </c>
    </row>
    <row r="94" spans="1:7" ht="6.75" customHeight="1">
      <c r="A94" s="554"/>
      <c r="B94" s="528"/>
      <c r="C94" s="516"/>
      <c r="D94" s="528"/>
      <c r="E94" s="528"/>
      <c r="F94" s="515"/>
      <c r="G94" s="515"/>
    </row>
    <row r="95" spans="1:7" ht="12.75" customHeight="1">
      <c r="A95" s="940" t="s">
        <v>709</v>
      </c>
      <c r="B95" s="940"/>
      <c r="C95" s="900" t="s">
        <v>768</v>
      </c>
      <c r="D95" s="900"/>
      <c r="E95" s="900"/>
      <c r="F95" s="900"/>
      <c r="G95" s="900"/>
    </row>
    <row r="96" spans="1:7" ht="15.75" customHeight="1">
      <c r="A96" s="940"/>
      <c r="B96" s="940"/>
      <c r="C96" s="900"/>
      <c r="D96" s="900"/>
      <c r="E96" s="900"/>
      <c r="F96" s="900"/>
      <c r="G96" s="900"/>
    </row>
    <row r="97" spans="1:7" ht="14.25" customHeight="1">
      <c r="A97" s="940"/>
      <c r="B97" s="940"/>
      <c r="C97" s="905" t="s">
        <v>711</v>
      </c>
      <c r="D97" s="906" t="s">
        <v>712</v>
      </c>
      <c r="E97" s="906"/>
      <c r="F97" s="906" t="s">
        <v>713</v>
      </c>
      <c r="G97" s="906"/>
    </row>
    <row r="98" spans="1:7" ht="13.5" customHeight="1">
      <c r="A98" s="490" t="s">
        <v>714</v>
      </c>
      <c r="B98" s="490"/>
      <c r="C98" s="905"/>
      <c r="D98" s="906"/>
      <c r="E98" s="906"/>
      <c r="F98" s="906"/>
      <c r="G98" s="906"/>
    </row>
    <row r="99" spans="1:7" ht="12" customHeight="1">
      <c r="A99" s="491"/>
      <c r="B99" s="491"/>
      <c r="C99" s="492"/>
      <c r="D99" s="907" t="s">
        <v>715</v>
      </c>
      <c r="E99" s="907"/>
      <c r="F99" s="941"/>
      <c r="G99" s="941"/>
    </row>
    <row r="100" spans="1:7" s="1" customFormat="1" ht="13.5" customHeight="1">
      <c r="A100" s="909" t="s">
        <v>716</v>
      </c>
      <c r="B100" s="909"/>
      <c r="C100" s="494"/>
      <c r="D100" s="910"/>
      <c r="E100" s="910"/>
      <c r="F100" s="910"/>
      <c r="G100" s="910"/>
    </row>
    <row r="101" spans="1:7" s="1" customFormat="1" ht="13.5" customHeight="1">
      <c r="A101" s="911" t="s">
        <v>717</v>
      </c>
      <c r="B101" s="911"/>
      <c r="C101" s="495"/>
      <c r="D101" s="912"/>
      <c r="E101" s="912"/>
      <c r="F101" s="912"/>
      <c r="G101" s="912"/>
    </row>
    <row r="102" spans="1:7" s="1" customFormat="1" ht="13.5" customHeight="1">
      <c r="A102" s="911" t="s">
        <v>718</v>
      </c>
      <c r="B102" s="911"/>
      <c r="C102" s="495"/>
      <c r="D102" s="912"/>
      <c r="E102" s="912"/>
      <c r="F102" s="912"/>
      <c r="G102" s="912"/>
    </row>
    <row r="103" spans="1:7" s="1" customFormat="1" ht="13.5" customHeight="1">
      <c r="A103" s="911" t="s">
        <v>719</v>
      </c>
      <c r="B103" s="911"/>
      <c r="C103" s="495"/>
      <c r="D103" s="912"/>
      <c r="E103" s="912"/>
      <c r="F103" s="912"/>
      <c r="G103" s="912"/>
    </row>
    <row r="104" spans="1:7" s="1" customFormat="1" ht="13.5" customHeight="1">
      <c r="A104" s="911" t="s">
        <v>720</v>
      </c>
      <c r="B104" s="911"/>
      <c r="C104" s="495"/>
      <c r="D104" s="912"/>
      <c r="E104" s="912"/>
      <c r="F104" s="912"/>
      <c r="G104" s="912"/>
    </row>
    <row r="105" spans="1:7" s="1" customFormat="1" ht="13.5" customHeight="1">
      <c r="A105" s="911" t="s">
        <v>721</v>
      </c>
      <c r="B105" s="911"/>
      <c r="C105" s="495"/>
      <c r="D105" s="912"/>
      <c r="E105" s="912"/>
      <c r="F105" s="912"/>
      <c r="G105" s="912"/>
    </row>
    <row r="106" spans="1:7" s="1" customFormat="1" ht="13.5" customHeight="1">
      <c r="A106" s="911" t="s">
        <v>722</v>
      </c>
      <c r="B106" s="911"/>
      <c r="C106" s="495"/>
      <c r="D106" s="912"/>
      <c r="E106" s="912"/>
      <c r="F106" s="912"/>
      <c r="G106" s="912"/>
    </row>
    <row r="107" spans="1:7" s="1" customFormat="1" ht="13.5" customHeight="1">
      <c r="A107" s="911" t="s">
        <v>723</v>
      </c>
      <c r="B107" s="911"/>
      <c r="C107" s="495"/>
      <c r="D107" s="912"/>
      <c r="E107" s="912"/>
      <c r="F107" s="912"/>
      <c r="G107" s="912"/>
    </row>
    <row r="108" spans="1:7" s="1" customFormat="1" ht="13.5" customHeight="1">
      <c r="A108" s="911" t="s">
        <v>724</v>
      </c>
      <c r="B108" s="911"/>
      <c r="C108" s="495"/>
      <c r="D108" s="912"/>
      <c r="E108" s="912"/>
      <c r="F108" s="912"/>
      <c r="G108" s="912"/>
    </row>
    <row r="109" spans="1:7" s="1" customFormat="1" ht="13.5" customHeight="1">
      <c r="A109" s="911" t="s">
        <v>725</v>
      </c>
      <c r="B109" s="911"/>
      <c r="C109" s="495"/>
      <c r="D109" s="912"/>
      <c r="E109" s="912"/>
      <c r="F109" s="912"/>
      <c r="G109" s="912"/>
    </row>
    <row r="110" spans="1:7" s="1" customFormat="1" ht="13.5" customHeight="1">
      <c r="A110" s="911" t="s">
        <v>726</v>
      </c>
      <c r="B110" s="911"/>
      <c r="C110" s="495"/>
      <c r="D110" s="912"/>
      <c r="E110" s="912"/>
      <c r="F110" s="912"/>
      <c r="G110" s="912"/>
    </row>
    <row r="111" spans="1:7" s="1" customFormat="1" ht="13.5" customHeight="1">
      <c r="A111" s="913" t="s">
        <v>727</v>
      </c>
      <c r="B111" s="913"/>
      <c r="C111" s="496">
        <f>SUM(C100:C110)</f>
        <v>0</v>
      </c>
      <c r="D111" s="914">
        <f>SUM(D100:D110)</f>
        <v>0</v>
      </c>
      <c r="E111" s="914"/>
      <c r="F111" s="914">
        <f>SUM(F100:F110)</f>
        <v>0</v>
      </c>
      <c r="G111" s="914"/>
    </row>
    <row r="112" spans="1:7" ht="6.75" customHeight="1">
      <c r="A112" s="528"/>
      <c r="B112" s="528"/>
      <c r="C112" s="528"/>
      <c r="D112" s="528"/>
      <c r="E112" s="528"/>
      <c r="F112" s="550"/>
      <c r="G112" s="515"/>
    </row>
    <row r="113" spans="1:7" ht="12.75" customHeight="1">
      <c r="A113" s="906" t="s">
        <v>514</v>
      </c>
      <c r="B113" s="906"/>
      <c r="C113" s="900" t="s">
        <v>728</v>
      </c>
      <c r="D113" s="900"/>
      <c r="E113" s="900"/>
      <c r="F113" s="900"/>
      <c r="G113" s="900"/>
    </row>
    <row r="114" spans="1:7" ht="15.75" customHeight="1">
      <c r="A114" s="915" t="s">
        <v>729</v>
      </c>
      <c r="B114" s="915"/>
      <c r="C114" s="900"/>
      <c r="D114" s="900"/>
      <c r="E114" s="900"/>
      <c r="F114" s="900"/>
      <c r="G114" s="900"/>
    </row>
    <row r="115" spans="1:7" ht="15" customHeight="1">
      <c r="A115" s="916" t="s">
        <v>730</v>
      </c>
      <c r="B115" s="916"/>
      <c r="C115" s="905" t="s">
        <v>711</v>
      </c>
      <c r="D115" s="906" t="s">
        <v>712</v>
      </c>
      <c r="E115" s="906"/>
      <c r="F115" s="906" t="s">
        <v>713</v>
      </c>
      <c r="G115" s="906"/>
    </row>
    <row r="116" spans="1:7" ht="10.5" customHeight="1">
      <c r="A116" s="915"/>
      <c r="B116" s="915"/>
      <c r="C116" s="905"/>
      <c r="D116" s="906"/>
      <c r="E116" s="906"/>
      <c r="F116" s="906"/>
      <c r="G116" s="906"/>
    </row>
    <row r="117" spans="1:7" ht="12" customHeight="1">
      <c r="A117" s="491"/>
      <c r="B117" s="497"/>
      <c r="C117" s="492"/>
      <c r="D117" s="907" t="s">
        <v>731</v>
      </c>
      <c r="E117" s="907"/>
      <c r="F117" s="941"/>
      <c r="G117" s="941"/>
    </row>
    <row r="118" spans="1:7" s="1" customFormat="1" ht="14.25" customHeight="1">
      <c r="A118" s="909" t="s">
        <v>732</v>
      </c>
      <c r="B118" s="909"/>
      <c r="C118" s="498"/>
      <c r="D118" s="917"/>
      <c r="E118" s="917"/>
      <c r="F118" s="917"/>
      <c r="G118" s="917"/>
    </row>
    <row r="119" spans="1:7" s="1" customFormat="1" ht="14.25" customHeight="1">
      <c r="A119" s="911" t="s">
        <v>733</v>
      </c>
      <c r="B119" s="911"/>
      <c r="C119" s="499"/>
      <c r="D119" s="918"/>
      <c r="E119" s="918"/>
      <c r="F119" s="918"/>
      <c r="G119" s="918"/>
    </row>
    <row r="120" spans="1:7" s="1" customFormat="1" ht="14.25" customHeight="1">
      <c r="A120" s="911" t="s">
        <v>734</v>
      </c>
      <c r="B120" s="911"/>
      <c r="C120" s="499"/>
      <c r="D120" s="918"/>
      <c r="E120" s="918"/>
      <c r="F120" s="918"/>
      <c r="G120" s="918"/>
    </row>
    <row r="121" spans="1:7" s="1" customFormat="1" ht="14.25" customHeight="1">
      <c r="A121" s="911" t="s">
        <v>735</v>
      </c>
      <c r="B121" s="911"/>
      <c r="C121" s="499"/>
      <c r="D121" s="918"/>
      <c r="E121" s="918"/>
      <c r="F121" s="918"/>
      <c r="G121" s="918"/>
    </row>
    <row r="122" spans="1:7" s="1" customFormat="1" ht="14.25" customHeight="1">
      <c r="A122" s="911" t="s">
        <v>736</v>
      </c>
      <c r="B122" s="911"/>
      <c r="C122" s="499"/>
      <c r="D122" s="918"/>
      <c r="E122" s="918"/>
      <c r="F122" s="918"/>
      <c r="G122" s="918"/>
    </row>
    <row r="123" spans="1:7" s="1" customFormat="1" ht="14.25" customHeight="1">
      <c r="A123" s="911" t="s">
        <v>737</v>
      </c>
      <c r="B123" s="911"/>
      <c r="C123" s="499"/>
      <c r="D123" s="918"/>
      <c r="E123" s="918"/>
      <c r="F123" s="918"/>
      <c r="G123" s="918"/>
    </row>
    <row r="124" spans="1:7" s="1" customFormat="1" ht="14.25" customHeight="1">
      <c r="A124" s="911" t="s">
        <v>738</v>
      </c>
      <c r="B124" s="911"/>
      <c r="C124" s="499"/>
      <c r="D124" s="918"/>
      <c r="E124" s="918"/>
      <c r="F124" s="918"/>
      <c r="G124" s="918"/>
    </row>
    <row r="125" spans="1:7" s="1" customFormat="1" ht="14.25" customHeight="1">
      <c r="A125" s="911" t="s">
        <v>739</v>
      </c>
      <c r="B125" s="911"/>
      <c r="C125" s="499"/>
      <c r="D125" s="918"/>
      <c r="E125" s="918"/>
      <c r="F125" s="918"/>
      <c r="G125" s="918"/>
    </row>
    <row r="126" spans="1:7" s="1" customFormat="1" ht="14.25" customHeight="1">
      <c r="A126" s="911" t="s">
        <v>740</v>
      </c>
      <c r="B126" s="911"/>
      <c r="C126" s="499"/>
      <c r="D126" s="918"/>
      <c r="E126" s="918"/>
      <c r="F126" s="918"/>
      <c r="G126" s="918"/>
    </row>
    <row r="127" spans="1:7" s="1" customFormat="1" ht="14.25" customHeight="1">
      <c r="A127" s="911" t="s">
        <v>741</v>
      </c>
      <c r="B127" s="911"/>
      <c r="C127" s="499"/>
      <c r="D127" s="918"/>
      <c r="E127" s="918"/>
      <c r="F127" s="918"/>
      <c r="G127" s="918"/>
    </row>
    <row r="128" spans="1:7" s="1" customFormat="1" ht="12.75" customHeight="1">
      <c r="A128" s="919" t="s">
        <v>742</v>
      </c>
      <c r="B128" s="919"/>
      <c r="C128" s="496">
        <f>SUM(C118:C127)</f>
        <v>0</v>
      </c>
      <c r="D128" s="914">
        <f>SUM(D118:D127)</f>
        <v>0</v>
      </c>
      <c r="E128" s="914"/>
      <c r="F128" s="914">
        <f>SUM(F118:F127)</f>
        <v>0</v>
      </c>
      <c r="G128" s="914"/>
    </row>
    <row r="129" spans="1:7" ht="6.75" customHeight="1">
      <c r="A129" s="528"/>
      <c r="B129" s="540"/>
      <c r="C129" s="555"/>
      <c r="D129" s="528"/>
      <c r="E129" s="528"/>
      <c r="F129" s="515"/>
      <c r="G129" s="515"/>
    </row>
    <row r="130" spans="1:8" ht="12.75">
      <c r="A130" s="556" t="s">
        <v>664</v>
      </c>
      <c r="B130" s="521" t="s">
        <v>105</v>
      </c>
      <c r="C130" s="521" t="s">
        <v>105</v>
      </c>
      <c r="D130" s="924" t="s">
        <v>566</v>
      </c>
      <c r="E130" s="924"/>
      <c r="F130" s="924"/>
      <c r="G130" s="924"/>
      <c r="H130" s="531"/>
    </row>
    <row r="131" spans="1:7" ht="21.75" customHeight="1">
      <c r="A131" s="534" t="s">
        <v>743</v>
      </c>
      <c r="B131" s="523" t="s">
        <v>26</v>
      </c>
      <c r="C131" s="523" t="s">
        <v>27</v>
      </c>
      <c r="D131" s="533" t="s">
        <v>762</v>
      </c>
      <c r="E131" s="929" t="s">
        <v>763</v>
      </c>
      <c r="F131" s="929"/>
      <c r="G131" s="489" t="s">
        <v>29</v>
      </c>
    </row>
    <row r="132" spans="1:7" ht="13.5" customHeight="1">
      <c r="A132" s="557"/>
      <c r="B132" s="525"/>
      <c r="C132" s="527"/>
      <c r="D132" s="527" t="s">
        <v>570</v>
      </c>
      <c r="E132" s="927" t="s">
        <v>114</v>
      </c>
      <c r="F132" s="927"/>
      <c r="G132" s="535" t="s">
        <v>764</v>
      </c>
    </row>
    <row r="133" spans="1:7" ht="12.75">
      <c r="A133" s="528" t="s">
        <v>748</v>
      </c>
      <c r="B133" s="424">
        <v>5634419.25</v>
      </c>
      <c r="C133" s="424">
        <v>7367635.81</v>
      </c>
      <c r="D133" s="483">
        <v>5851711.57</v>
      </c>
      <c r="E133" s="942"/>
      <c r="F133" s="942"/>
      <c r="G133" s="445">
        <f aca="true" t="shared" si="4" ref="G133:G140">IF(C133="",0,IF(C133=0,0,(D133+E133)/C133))</f>
        <v>0.7942454975933454</v>
      </c>
    </row>
    <row r="134" spans="1:7" ht="12.75">
      <c r="A134" s="528" t="s">
        <v>749</v>
      </c>
      <c r="B134" s="424">
        <v>0</v>
      </c>
      <c r="C134" s="424"/>
      <c r="D134" s="483"/>
      <c r="E134" s="942"/>
      <c r="F134" s="942"/>
      <c r="G134" s="445">
        <f t="shared" si="4"/>
        <v>0</v>
      </c>
    </row>
    <row r="135" spans="1:7" ht="12.75">
      <c r="A135" s="528" t="s">
        <v>750</v>
      </c>
      <c r="B135" s="424"/>
      <c r="C135" s="424"/>
      <c r="D135" s="483"/>
      <c r="E135" s="942"/>
      <c r="F135" s="942"/>
      <c r="G135" s="445">
        <f t="shared" si="4"/>
        <v>0</v>
      </c>
    </row>
    <row r="136" spans="1:7" ht="12.75">
      <c r="A136" s="528" t="s">
        <v>751</v>
      </c>
      <c r="B136" s="424">
        <v>173100</v>
      </c>
      <c r="C136" s="424">
        <v>227518.41</v>
      </c>
      <c r="D136" s="483">
        <v>199756.71</v>
      </c>
      <c r="E136" s="942"/>
      <c r="F136" s="942"/>
      <c r="G136" s="445">
        <f t="shared" si="4"/>
        <v>0.8779804236501125</v>
      </c>
    </row>
    <row r="137" spans="1:7" ht="12.75">
      <c r="A137" s="528" t="s">
        <v>752</v>
      </c>
      <c r="B137" s="424">
        <v>30000</v>
      </c>
      <c r="C137" s="424">
        <v>30000</v>
      </c>
      <c r="D137" s="483">
        <v>0</v>
      </c>
      <c r="E137" s="942"/>
      <c r="F137" s="942"/>
      <c r="G137" s="445">
        <f t="shared" si="4"/>
        <v>0</v>
      </c>
    </row>
    <row r="138" spans="1:7" ht="12.75">
      <c r="A138" s="528" t="s">
        <v>753</v>
      </c>
      <c r="B138" s="424"/>
      <c r="C138" s="424"/>
      <c r="D138" s="483"/>
      <c r="E138" s="942"/>
      <c r="F138" s="942"/>
      <c r="G138" s="445">
        <f t="shared" si="4"/>
        <v>0</v>
      </c>
    </row>
    <row r="139" spans="1:7" ht="12.75">
      <c r="A139" s="555" t="s">
        <v>754</v>
      </c>
      <c r="B139" s="504">
        <v>3785400</v>
      </c>
      <c r="C139" s="504">
        <v>1997765.03</v>
      </c>
      <c r="D139" s="483">
        <v>1914073.55</v>
      </c>
      <c r="E139" s="942"/>
      <c r="F139" s="942"/>
      <c r="G139" s="445">
        <f t="shared" si="4"/>
        <v>0.9581074456989569</v>
      </c>
    </row>
    <row r="140" spans="1:7" ht="12.75">
      <c r="A140" s="530" t="s">
        <v>182</v>
      </c>
      <c r="B140" s="426">
        <f>SUM(B133:B139)</f>
        <v>9622919.25</v>
      </c>
      <c r="C140" s="426">
        <f>SUM(C133:C139)</f>
        <v>9622919.25</v>
      </c>
      <c r="D140" s="426">
        <f>SUM(D133:D139)</f>
        <v>7965541.83</v>
      </c>
      <c r="E140" s="888">
        <f>SUM(E133:E139)</f>
        <v>0</v>
      </c>
      <c r="F140" s="888"/>
      <c r="G140" s="462">
        <f t="shared" si="4"/>
        <v>0.8277677098869971</v>
      </c>
    </row>
    <row r="141" spans="1:7" ht="12.75">
      <c r="A141" s="558" t="s">
        <v>138</v>
      </c>
      <c r="B141" s="559"/>
      <c r="C141" s="559"/>
      <c r="D141" s="560"/>
      <c r="E141" s="560"/>
      <c r="F141" s="561"/>
      <c r="G141" s="561"/>
    </row>
    <row r="142" spans="1:7" s="564" customFormat="1" ht="12.75">
      <c r="A142" s="528" t="s">
        <v>755</v>
      </c>
      <c r="B142" s="562"/>
      <c r="C142" s="562"/>
      <c r="D142" s="562"/>
      <c r="E142" s="562"/>
      <c r="F142" s="563"/>
      <c r="G142" s="563"/>
    </row>
    <row r="143" spans="1:7" ht="12.75">
      <c r="A143" s="565" t="s">
        <v>756</v>
      </c>
      <c r="B143" s="528"/>
      <c r="C143" s="528"/>
      <c r="D143" s="528"/>
      <c r="E143" s="528"/>
      <c r="F143" s="550"/>
      <c r="G143" s="550"/>
    </row>
    <row r="144" spans="1:7" ht="12.75">
      <c r="A144" s="565" t="s">
        <v>757</v>
      </c>
      <c r="B144" s="528"/>
      <c r="C144" s="528"/>
      <c r="D144" s="528"/>
      <c r="E144" s="528"/>
      <c r="F144" s="550"/>
      <c r="G144" s="550"/>
    </row>
    <row r="145" spans="1:7" ht="12.75">
      <c r="A145" s="566" t="s">
        <v>758</v>
      </c>
      <c r="B145" s="514"/>
      <c r="C145" s="514"/>
      <c r="D145" s="528"/>
      <c r="E145" s="528"/>
      <c r="F145" s="550"/>
      <c r="G145" s="550"/>
    </row>
  </sheetData>
  <sheetProtection password="DA51" sheet="1" selectLockedCells="1"/>
  <mergeCells count="224">
    <mergeCell ref="E139:F139"/>
    <mergeCell ref="E140:F140"/>
    <mergeCell ref="E133:F133"/>
    <mergeCell ref="E134:F134"/>
    <mergeCell ref="E135:F135"/>
    <mergeCell ref="E136:F136"/>
    <mergeCell ref="E137:F137"/>
    <mergeCell ref="E138:F138"/>
    <mergeCell ref="A128:B128"/>
    <mergeCell ref="D128:E128"/>
    <mergeCell ref="F128:G128"/>
    <mergeCell ref="D130:G130"/>
    <mergeCell ref="E131:F131"/>
    <mergeCell ref="E132:F132"/>
    <mergeCell ref="A126:B126"/>
    <mergeCell ref="D126:E126"/>
    <mergeCell ref="F126:G126"/>
    <mergeCell ref="A127:B127"/>
    <mergeCell ref="D127:E127"/>
    <mergeCell ref="F127:G127"/>
    <mergeCell ref="A124:B124"/>
    <mergeCell ref="D124:E124"/>
    <mergeCell ref="F124:G124"/>
    <mergeCell ref="A125:B125"/>
    <mergeCell ref="D125:E125"/>
    <mergeCell ref="F125:G125"/>
    <mergeCell ref="A122:B122"/>
    <mergeCell ref="D122:E122"/>
    <mergeCell ref="F122:G122"/>
    <mergeCell ref="A123:B123"/>
    <mergeCell ref="D123:E123"/>
    <mergeCell ref="F123:G123"/>
    <mergeCell ref="A120:B120"/>
    <mergeCell ref="D120:E120"/>
    <mergeCell ref="F120:G120"/>
    <mergeCell ref="A121:B121"/>
    <mergeCell ref="D121:E121"/>
    <mergeCell ref="F121:G121"/>
    <mergeCell ref="D117:E117"/>
    <mergeCell ref="F117:G117"/>
    <mergeCell ref="A118:B118"/>
    <mergeCell ref="D118:E118"/>
    <mergeCell ref="F118:G118"/>
    <mergeCell ref="A119:B119"/>
    <mergeCell ref="D119:E119"/>
    <mergeCell ref="F119:G119"/>
    <mergeCell ref="A113:B113"/>
    <mergeCell ref="C113:G114"/>
    <mergeCell ref="A114:B114"/>
    <mergeCell ref="A115:B115"/>
    <mergeCell ref="C115:C116"/>
    <mergeCell ref="D115:E116"/>
    <mergeCell ref="F115:G116"/>
    <mergeCell ref="A116:B116"/>
    <mergeCell ref="A110:B110"/>
    <mergeCell ref="D110:E110"/>
    <mergeCell ref="F110:G110"/>
    <mergeCell ref="A111:B111"/>
    <mergeCell ref="D111:E111"/>
    <mergeCell ref="F111:G111"/>
    <mergeCell ref="A108:B108"/>
    <mergeCell ref="D108:E108"/>
    <mergeCell ref="F108:G108"/>
    <mergeCell ref="A109:B109"/>
    <mergeCell ref="D109:E109"/>
    <mergeCell ref="F109:G109"/>
    <mergeCell ref="A106:B106"/>
    <mergeCell ref="D106:E106"/>
    <mergeCell ref="F106:G106"/>
    <mergeCell ref="A107:B107"/>
    <mergeCell ref="D107:E107"/>
    <mergeCell ref="F107:G107"/>
    <mergeCell ref="A104:B104"/>
    <mergeCell ref="D104:E104"/>
    <mergeCell ref="F104:G104"/>
    <mergeCell ref="A105:B105"/>
    <mergeCell ref="D105:E105"/>
    <mergeCell ref="F105:G105"/>
    <mergeCell ref="A102:B102"/>
    <mergeCell ref="D102:E102"/>
    <mergeCell ref="F102:G102"/>
    <mergeCell ref="A103:B103"/>
    <mergeCell ref="D103:E103"/>
    <mergeCell ref="F103:G103"/>
    <mergeCell ref="D99:E99"/>
    <mergeCell ref="F99:G99"/>
    <mergeCell ref="A100:B100"/>
    <mergeCell ref="D100:E100"/>
    <mergeCell ref="F100:G100"/>
    <mergeCell ref="A101:B101"/>
    <mergeCell ref="D101:E101"/>
    <mergeCell ref="F101:G101"/>
    <mergeCell ref="A93:B93"/>
    <mergeCell ref="A95:B97"/>
    <mergeCell ref="C95:G96"/>
    <mergeCell ref="C97:C98"/>
    <mergeCell ref="D97:E98"/>
    <mergeCell ref="F97:G98"/>
    <mergeCell ref="A87:B87"/>
    <mergeCell ref="A88:B88"/>
    <mergeCell ref="A89:B89"/>
    <mergeCell ref="A90:B90"/>
    <mergeCell ref="A91:B91"/>
    <mergeCell ref="A92:B92"/>
    <mergeCell ref="G80:G81"/>
    <mergeCell ref="A82:B82"/>
    <mergeCell ref="A83:B83"/>
    <mergeCell ref="A84:B84"/>
    <mergeCell ref="A85:B85"/>
    <mergeCell ref="A86:B86"/>
    <mergeCell ref="A76:E76"/>
    <mergeCell ref="F76:G76"/>
    <mergeCell ref="A78:E78"/>
    <mergeCell ref="F78:G78"/>
    <mergeCell ref="I78:L78"/>
    <mergeCell ref="A80:B81"/>
    <mergeCell ref="C80:C81"/>
    <mergeCell ref="D80:D81"/>
    <mergeCell ref="E80:E81"/>
    <mergeCell ref="F80:F81"/>
    <mergeCell ref="E68:F68"/>
    <mergeCell ref="E69:F69"/>
    <mergeCell ref="E70:F70"/>
    <mergeCell ref="E71:F71"/>
    <mergeCell ref="E72:F72"/>
    <mergeCell ref="A74:E74"/>
    <mergeCell ref="F74:G74"/>
    <mergeCell ref="E62:F62"/>
    <mergeCell ref="E63:F63"/>
    <mergeCell ref="E64:F64"/>
    <mergeCell ref="E65:F65"/>
    <mergeCell ref="E66:F66"/>
    <mergeCell ref="E67:F67"/>
    <mergeCell ref="E57:F57"/>
    <mergeCell ref="A58:B58"/>
    <mergeCell ref="A59:A61"/>
    <mergeCell ref="D59:G59"/>
    <mergeCell ref="E60:F60"/>
    <mergeCell ref="E61:F61"/>
    <mergeCell ref="E51:F51"/>
    <mergeCell ref="E52:F52"/>
    <mergeCell ref="E53:F53"/>
    <mergeCell ref="E54:F54"/>
    <mergeCell ref="E55:F55"/>
    <mergeCell ref="E56:F56"/>
    <mergeCell ref="A46:A47"/>
    <mergeCell ref="D46:G46"/>
    <mergeCell ref="E47:F47"/>
    <mergeCell ref="E48:F48"/>
    <mergeCell ref="E49:F49"/>
    <mergeCell ref="E50:F50"/>
    <mergeCell ref="D42:E42"/>
    <mergeCell ref="F42:G42"/>
    <mergeCell ref="D43:E43"/>
    <mergeCell ref="F43:G43"/>
    <mergeCell ref="D44:E44"/>
    <mergeCell ref="F44:G44"/>
    <mergeCell ref="D39:E39"/>
    <mergeCell ref="F39:G39"/>
    <mergeCell ref="D40:E40"/>
    <mergeCell ref="F40:G40"/>
    <mergeCell ref="D41:E41"/>
    <mergeCell ref="F41:G41"/>
    <mergeCell ref="D36:E36"/>
    <mergeCell ref="F36:G36"/>
    <mergeCell ref="D37:E37"/>
    <mergeCell ref="F37:G37"/>
    <mergeCell ref="D38:E38"/>
    <mergeCell ref="F38:G38"/>
    <mergeCell ref="A33:A35"/>
    <mergeCell ref="D33:G33"/>
    <mergeCell ref="D34:E34"/>
    <mergeCell ref="F34:G34"/>
    <mergeCell ref="D35:E35"/>
    <mergeCell ref="F35:G35"/>
    <mergeCell ref="D29:E29"/>
    <mergeCell ref="F29:G29"/>
    <mergeCell ref="D30:E30"/>
    <mergeCell ref="F30:G30"/>
    <mergeCell ref="D31:E31"/>
    <mergeCell ref="F31:G31"/>
    <mergeCell ref="D26:E26"/>
    <mergeCell ref="F26:G26"/>
    <mergeCell ref="D27:E27"/>
    <mergeCell ref="F27:G27"/>
    <mergeCell ref="D28:E28"/>
    <mergeCell ref="F28:G28"/>
    <mergeCell ref="D23:E23"/>
    <mergeCell ref="F23:G23"/>
    <mergeCell ref="D24:E24"/>
    <mergeCell ref="F24:G24"/>
    <mergeCell ref="D25:E25"/>
    <mergeCell ref="F25:G25"/>
    <mergeCell ref="D20:E20"/>
    <mergeCell ref="F20:G20"/>
    <mergeCell ref="D21:E21"/>
    <mergeCell ref="F21:G21"/>
    <mergeCell ref="D22:E22"/>
    <mergeCell ref="F22:G22"/>
    <mergeCell ref="D17:E17"/>
    <mergeCell ref="F17:G17"/>
    <mergeCell ref="D18:E18"/>
    <mergeCell ref="F18:G18"/>
    <mergeCell ref="D19:E19"/>
    <mergeCell ref="F19:G19"/>
    <mergeCell ref="D14:E14"/>
    <mergeCell ref="F14:G14"/>
    <mergeCell ref="D15:E15"/>
    <mergeCell ref="F15:G15"/>
    <mergeCell ref="D16:E16"/>
    <mergeCell ref="F16:G16"/>
    <mergeCell ref="D10:G10"/>
    <mergeCell ref="D11:E11"/>
    <mergeCell ref="F11:G11"/>
    <mergeCell ref="D12:E12"/>
    <mergeCell ref="F12:G12"/>
    <mergeCell ref="D13:E13"/>
    <mergeCell ref="F13:G13"/>
    <mergeCell ref="A1:G1"/>
    <mergeCell ref="A3:E3"/>
    <mergeCell ref="A4:E4"/>
    <mergeCell ref="A5:E5"/>
    <mergeCell ref="A6:E6"/>
    <mergeCell ref="A7:E7"/>
  </mergeCells>
  <printOptions horizontalCentered="1" verticalCentered="1"/>
  <pageMargins left="0.19652777777777777" right="0.19652777777777777" top="0.39375" bottom="0.19652777777777777" header="0.5118055555555555" footer="0.5118055555555555"/>
  <pageSetup horizontalDpi="300" verticalDpi="300" orientation="landscape" paperSize="9" scale="90"/>
  <rowBreaks count="3" manualBreakCount="3">
    <brk id="45" max="255" man="1"/>
    <brk id="79" max="255" man="1"/>
    <brk id="112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Plan20">
    <tabColor indexed="50"/>
  </sheetPr>
  <dimension ref="A1:G37"/>
  <sheetViews>
    <sheetView zoomScale="116" zoomScaleNormal="116" zoomScalePageLayoutView="0" workbookViewId="0" topLeftCell="A1">
      <selection activeCell="A10" sqref="A10:A11"/>
    </sheetView>
  </sheetViews>
  <sheetFormatPr defaultColWidth="9.00390625" defaultRowHeight="15" customHeight="1"/>
  <cols>
    <col min="1" max="1" width="75.7109375" style="1" customWidth="1"/>
    <col min="2" max="2" width="14.7109375" style="1" customWidth="1"/>
    <col min="3" max="3" width="8.28125" style="1" customWidth="1"/>
    <col min="4" max="4" width="14.7109375" style="1" customWidth="1"/>
    <col min="5" max="5" width="11.421875" style="1" customWidth="1"/>
    <col min="6" max="6" width="12.421875" style="1" customWidth="1"/>
    <col min="7" max="7" width="11.28125" style="1" customWidth="1"/>
    <col min="8" max="16384" width="9.00390625" style="1" customWidth="1"/>
  </cols>
  <sheetData>
    <row r="1" spans="1:7" ht="15.75" customHeight="1">
      <c r="A1" s="943" t="s">
        <v>769</v>
      </c>
      <c r="B1" s="943"/>
      <c r="C1" s="943"/>
      <c r="D1" s="943"/>
      <c r="E1" s="943"/>
      <c r="F1" s="943"/>
      <c r="G1" s="943"/>
    </row>
    <row r="2" spans="1:7" ht="6.75" customHeight="1">
      <c r="A2" s="405"/>
      <c r="B2" s="405"/>
      <c r="C2" s="405"/>
      <c r="D2" s="405"/>
      <c r="E2" s="405"/>
      <c r="F2" s="439"/>
      <c r="G2" s="439"/>
    </row>
    <row r="3" spans="1:7" ht="12.75" customHeight="1">
      <c r="A3" s="877" t="s">
        <v>928</v>
      </c>
      <c r="B3" s="877"/>
      <c r="C3" s="877"/>
      <c r="D3" s="877"/>
      <c r="E3" s="877"/>
      <c r="F3" s="877"/>
      <c r="G3" s="877"/>
    </row>
    <row r="4" spans="1:7" ht="12.75" customHeight="1">
      <c r="A4" s="878" t="s">
        <v>18</v>
      </c>
      <c r="B4" s="878"/>
      <c r="C4" s="878"/>
      <c r="D4" s="878"/>
      <c r="E4" s="878"/>
      <c r="F4" s="878"/>
      <c r="G4" s="878"/>
    </row>
    <row r="5" spans="1:7" ht="12.75" customHeight="1">
      <c r="A5" s="879" t="s">
        <v>630</v>
      </c>
      <c r="B5" s="879"/>
      <c r="C5" s="879"/>
      <c r="D5" s="879"/>
      <c r="E5" s="879"/>
      <c r="F5" s="879"/>
      <c r="G5" s="879"/>
    </row>
    <row r="6" spans="1:7" ht="12.75" customHeight="1">
      <c r="A6" s="878" t="s">
        <v>20</v>
      </c>
      <c r="B6" s="878"/>
      <c r="C6" s="878"/>
      <c r="D6" s="878"/>
      <c r="E6" s="878"/>
      <c r="F6" s="878"/>
      <c r="G6" s="878"/>
    </row>
    <row r="7" spans="1:7" ht="12.75" customHeight="1">
      <c r="A7" s="877" t="s">
        <v>947</v>
      </c>
      <c r="B7" s="877"/>
      <c r="C7" s="877"/>
      <c r="D7" s="877"/>
      <c r="E7" s="877"/>
      <c r="F7" s="877"/>
      <c r="G7" s="877"/>
    </row>
    <row r="8" spans="1:7" ht="6.75" customHeight="1">
      <c r="A8" s="405"/>
      <c r="B8" s="405"/>
      <c r="C8" s="405"/>
      <c r="D8" s="405"/>
      <c r="E8" s="405"/>
      <c r="F8" s="439"/>
      <c r="G8" s="439"/>
    </row>
    <row r="9" spans="1:7" ht="12.75" customHeight="1">
      <c r="A9" s="434" t="s">
        <v>631</v>
      </c>
      <c r="B9" s="408"/>
      <c r="C9" s="408"/>
      <c r="D9" s="408"/>
      <c r="E9" s="439"/>
      <c r="F9" s="439"/>
      <c r="G9" s="409">
        <v>1</v>
      </c>
    </row>
    <row r="10" spans="1:7" ht="12.75" customHeight="1">
      <c r="A10" s="944" t="s">
        <v>770</v>
      </c>
      <c r="B10" s="899" t="s">
        <v>771</v>
      </c>
      <c r="C10" s="899"/>
      <c r="D10" s="880" t="s">
        <v>107</v>
      </c>
      <c r="E10" s="880"/>
      <c r="F10" s="880" t="s">
        <v>108</v>
      </c>
      <c r="G10" s="880"/>
    </row>
    <row r="11" spans="1:7" ht="12.75" customHeight="1">
      <c r="A11" s="944"/>
      <c r="B11" s="899"/>
      <c r="C11" s="899"/>
      <c r="D11" s="411" t="s">
        <v>30</v>
      </c>
      <c r="E11" s="440" t="s">
        <v>29</v>
      </c>
      <c r="F11" s="411" t="s">
        <v>30</v>
      </c>
      <c r="G11" s="440" t="s">
        <v>29</v>
      </c>
    </row>
    <row r="12" spans="1:7" ht="12.75" customHeight="1">
      <c r="A12" s="441" t="s">
        <v>665</v>
      </c>
      <c r="B12" s="899"/>
      <c r="C12" s="899"/>
      <c r="D12" s="417" t="s">
        <v>32</v>
      </c>
      <c r="E12" s="442" t="s">
        <v>633</v>
      </c>
      <c r="F12" s="417" t="s">
        <v>34</v>
      </c>
      <c r="G12" s="442" t="s">
        <v>772</v>
      </c>
    </row>
    <row r="13" spans="1:7" ht="12.75" customHeight="1">
      <c r="A13" s="443" t="s">
        <v>668</v>
      </c>
      <c r="B13" s="945">
        <f>SUM(B14:B16)</f>
        <v>0</v>
      </c>
      <c r="C13" s="945"/>
      <c r="D13" s="444">
        <f>SUM(D14:D16)</f>
        <v>0</v>
      </c>
      <c r="E13" s="567">
        <f aca="true" t="shared" si="0" ref="E13:E21">IF($B13="",0,IF($B13=0,0,D13/$B13))</f>
        <v>0</v>
      </c>
      <c r="F13" s="444">
        <f>SUM(F14:F16)</f>
        <v>0</v>
      </c>
      <c r="G13" s="568">
        <f aca="true" t="shared" si="1" ref="G13:G21">IF($B13="",0,IF($B13=0,0,F13/$B13))</f>
        <v>0</v>
      </c>
    </row>
    <row r="14" spans="1:7" ht="12.75" customHeight="1">
      <c r="A14" s="429" t="s">
        <v>349</v>
      </c>
      <c r="B14" s="946"/>
      <c r="C14" s="946"/>
      <c r="D14" s="446"/>
      <c r="E14" s="569">
        <f t="shared" si="0"/>
        <v>0</v>
      </c>
      <c r="F14" s="446"/>
      <c r="G14" s="421">
        <f t="shared" si="1"/>
        <v>0</v>
      </c>
    </row>
    <row r="15" spans="1:7" ht="12.75" customHeight="1">
      <c r="A15" s="429" t="s">
        <v>669</v>
      </c>
      <c r="B15" s="946"/>
      <c r="C15" s="946"/>
      <c r="D15" s="446"/>
      <c r="E15" s="569">
        <f t="shared" si="0"/>
        <v>0</v>
      </c>
      <c r="F15" s="446"/>
      <c r="G15" s="421">
        <f t="shared" si="1"/>
        <v>0</v>
      </c>
    </row>
    <row r="16" spans="1:7" ht="12.75" customHeight="1">
      <c r="A16" s="429" t="s">
        <v>351</v>
      </c>
      <c r="B16" s="946"/>
      <c r="C16" s="946"/>
      <c r="D16" s="446"/>
      <c r="E16" s="569">
        <f t="shared" si="0"/>
        <v>0</v>
      </c>
      <c r="F16" s="446"/>
      <c r="G16" s="421">
        <f t="shared" si="1"/>
        <v>0</v>
      </c>
    </row>
    <row r="17" spans="1:7" ht="12.75" customHeight="1">
      <c r="A17" s="429" t="s">
        <v>572</v>
      </c>
      <c r="B17" s="885">
        <f>SUM(B18:B20)</f>
        <v>0</v>
      </c>
      <c r="C17" s="885"/>
      <c r="D17" s="420">
        <f>SUM(D18:D20)</f>
        <v>0</v>
      </c>
      <c r="E17" s="569">
        <f t="shared" si="0"/>
        <v>0</v>
      </c>
      <c r="F17" s="420">
        <f>SUM(F18:F20)</f>
        <v>0</v>
      </c>
      <c r="G17" s="421">
        <f t="shared" si="1"/>
        <v>0</v>
      </c>
    </row>
    <row r="18" spans="1:7" ht="12.75" customHeight="1">
      <c r="A18" s="405" t="s">
        <v>670</v>
      </c>
      <c r="B18" s="946"/>
      <c r="C18" s="946"/>
      <c r="D18" s="446"/>
      <c r="E18" s="569">
        <f t="shared" si="0"/>
        <v>0</v>
      </c>
      <c r="F18" s="446"/>
      <c r="G18" s="421">
        <f t="shared" si="1"/>
        <v>0</v>
      </c>
    </row>
    <row r="19" spans="1:7" ht="12.75" customHeight="1">
      <c r="A19" s="405" t="s">
        <v>354</v>
      </c>
      <c r="B19" s="946"/>
      <c r="C19" s="946"/>
      <c r="D19" s="446"/>
      <c r="E19" s="569">
        <f t="shared" si="0"/>
        <v>0</v>
      </c>
      <c r="F19" s="446"/>
      <c r="G19" s="421">
        <f t="shared" si="1"/>
        <v>0</v>
      </c>
    </row>
    <row r="20" spans="1:7" ht="12.75" customHeight="1">
      <c r="A20" s="405" t="s">
        <v>671</v>
      </c>
      <c r="B20" s="946"/>
      <c r="C20" s="946"/>
      <c r="D20" s="446"/>
      <c r="E20" s="570">
        <f t="shared" si="0"/>
        <v>0</v>
      </c>
      <c r="F20" s="446"/>
      <c r="G20" s="571">
        <f t="shared" si="1"/>
        <v>0</v>
      </c>
    </row>
    <row r="21" spans="1:7" ht="12.75" customHeight="1">
      <c r="A21" s="447" t="s">
        <v>773</v>
      </c>
      <c r="B21" s="947">
        <f>+B17+B13</f>
        <v>0</v>
      </c>
      <c r="C21" s="947"/>
      <c r="D21" s="448">
        <f>+D17+D13</f>
        <v>0</v>
      </c>
      <c r="E21" s="572">
        <f t="shared" si="0"/>
        <v>0</v>
      </c>
      <c r="F21" s="448">
        <f>+F17+F13</f>
        <v>0</v>
      </c>
      <c r="G21" s="428">
        <f t="shared" si="1"/>
        <v>0</v>
      </c>
    </row>
    <row r="22" spans="1:7" ht="6.75" customHeight="1">
      <c r="A22" s="894"/>
      <c r="B22" s="894"/>
      <c r="C22" s="429"/>
      <c r="D22" s="429"/>
      <c r="E22" s="429"/>
      <c r="F22" s="439"/>
      <c r="G22" s="439"/>
    </row>
    <row r="23" spans="1:7" ht="12.75" customHeight="1">
      <c r="A23" s="895" t="s">
        <v>673</v>
      </c>
      <c r="B23" s="895"/>
      <c r="C23" s="895"/>
      <c r="D23" s="880" t="s">
        <v>107</v>
      </c>
      <c r="E23" s="880"/>
      <c r="F23" s="880" t="s">
        <v>108</v>
      </c>
      <c r="G23" s="880"/>
    </row>
    <row r="24" spans="1:7" ht="12.75" customHeight="1">
      <c r="A24" s="895"/>
      <c r="B24" s="895"/>
      <c r="C24" s="895"/>
      <c r="D24" s="411" t="s">
        <v>30</v>
      </c>
      <c r="E24" s="440" t="s">
        <v>29</v>
      </c>
      <c r="F24" s="411" t="s">
        <v>30</v>
      </c>
      <c r="G24" s="440" t="s">
        <v>29</v>
      </c>
    </row>
    <row r="25" spans="1:7" ht="12.75" customHeight="1">
      <c r="A25" s="895"/>
      <c r="B25" s="895"/>
      <c r="C25" s="895"/>
      <c r="D25" s="417" t="s">
        <v>111</v>
      </c>
      <c r="E25" s="442" t="s">
        <v>774</v>
      </c>
      <c r="F25" s="417" t="s">
        <v>570</v>
      </c>
      <c r="G25" s="442" t="s">
        <v>775</v>
      </c>
    </row>
    <row r="26" spans="1:7" ht="12.75" customHeight="1">
      <c r="A26" s="454" t="s">
        <v>678</v>
      </c>
      <c r="B26" s="946"/>
      <c r="C26" s="946"/>
      <c r="D26" s="446"/>
      <c r="E26" s="537">
        <f aca="true" t="shared" si="2" ref="E26:E35">IF(E$21="",0,IF(E$21=0,0,D26/E$21))</f>
        <v>0</v>
      </c>
      <c r="F26" s="446"/>
      <c r="G26" s="573">
        <f aca="true" t="shared" si="3" ref="G26:G35">IF(G$21="",0,IF(G$21=0,0,F26/G$21))</f>
        <v>0</v>
      </c>
    </row>
    <row r="27" spans="1:7" ht="12.75" customHeight="1">
      <c r="A27" s="454" t="s">
        <v>679</v>
      </c>
      <c r="B27" s="885">
        <f>SUM(B28:B30)</f>
        <v>0</v>
      </c>
      <c r="C27" s="885"/>
      <c r="D27" s="420">
        <f>SUM(D28:D30)</f>
        <v>0</v>
      </c>
      <c r="E27" s="537">
        <f t="shared" si="2"/>
        <v>0</v>
      </c>
      <c r="F27" s="420">
        <f>SUM(F28:F30)</f>
        <v>0</v>
      </c>
      <c r="G27" s="573">
        <f t="shared" si="3"/>
        <v>0</v>
      </c>
    </row>
    <row r="28" spans="1:7" ht="12.75" customHeight="1">
      <c r="A28" s="434" t="s">
        <v>680</v>
      </c>
      <c r="B28" s="946"/>
      <c r="C28" s="946"/>
      <c r="D28" s="446"/>
      <c r="E28" s="537">
        <f t="shared" si="2"/>
        <v>0</v>
      </c>
      <c r="F28" s="446"/>
      <c r="G28" s="573">
        <f t="shared" si="3"/>
        <v>0</v>
      </c>
    </row>
    <row r="29" spans="1:7" ht="12.75" customHeight="1">
      <c r="A29" s="434" t="s">
        <v>681</v>
      </c>
      <c r="B29" s="946"/>
      <c r="C29" s="946"/>
      <c r="D29" s="446"/>
      <c r="E29" s="537">
        <f t="shared" si="2"/>
        <v>0</v>
      </c>
      <c r="F29" s="446"/>
      <c r="G29" s="573">
        <f t="shared" si="3"/>
        <v>0</v>
      </c>
    </row>
    <row r="30" spans="1:7" ht="12.75" customHeight="1">
      <c r="A30" s="431" t="s">
        <v>682</v>
      </c>
      <c r="B30" s="946"/>
      <c r="C30" s="946"/>
      <c r="D30" s="433"/>
      <c r="E30" s="537">
        <f t="shared" si="2"/>
        <v>0</v>
      </c>
      <c r="F30" s="433"/>
      <c r="G30" s="573">
        <f t="shared" si="3"/>
        <v>0</v>
      </c>
    </row>
    <row r="31" spans="1:7" ht="12.75" customHeight="1">
      <c r="A31" s="454" t="s">
        <v>683</v>
      </c>
      <c r="B31" s="946"/>
      <c r="C31" s="946"/>
      <c r="D31" s="433"/>
      <c r="E31" s="537">
        <f t="shared" si="2"/>
        <v>0</v>
      </c>
      <c r="F31" s="433"/>
      <c r="G31" s="573">
        <f t="shared" si="3"/>
        <v>0</v>
      </c>
    </row>
    <row r="32" spans="1:7" ht="14.25" customHeight="1">
      <c r="A32" s="458" t="s">
        <v>776</v>
      </c>
      <c r="B32" s="946"/>
      <c r="C32" s="946"/>
      <c r="D32" s="433"/>
      <c r="E32" s="537">
        <f t="shared" si="2"/>
        <v>0</v>
      </c>
      <c r="F32" s="433"/>
      <c r="G32" s="573">
        <f t="shared" si="3"/>
        <v>0</v>
      </c>
    </row>
    <row r="33" spans="1:7" ht="12.75" customHeight="1">
      <c r="A33" s="457" t="s">
        <v>777</v>
      </c>
      <c r="B33" s="946"/>
      <c r="C33" s="946"/>
      <c r="D33" s="433"/>
      <c r="E33" s="537">
        <f t="shared" si="2"/>
        <v>0</v>
      </c>
      <c r="F33" s="433"/>
      <c r="G33" s="573">
        <f t="shared" si="3"/>
        <v>0</v>
      </c>
    </row>
    <row r="34" spans="1:7" ht="24" customHeight="1">
      <c r="A34" s="574" t="s">
        <v>778</v>
      </c>
      <c r="B34" s="946"/>
      <c r="C34" s="946"/>
      <c r="D34" s="433"/>
      <c r="E34" s="537">
        <f t="shared" si="2"/>
        <v>0</v>
      </c>
      <c r="F34" s="433"/>
      <c r="G34" s="573">
        <f t="shared" si="3"/>
        <v>0</v>
      </c>
    </row>
    <row r="35" spans="1:7" ht="16.5" customHeight="1">
      <c r="A35" s="460" t="s">
        <v>779</v>
      </c>
      <c r="B35" s="947">
        <f>+B26+B27+B31+B32+B33+B34</f>
        <v>0</v>
      </c>
      <c r="C35" s="947"/>
      <c r="D35" s="461">
        <f>+D26+D27+D31+D32+D33+D34</f>
        <v>0</v>
      </c>
      <c r="E35" s="539">
        <f t="shared" si="2"/>
        <v>0</v>
      </c>
      <c r="F35" s="461">
        <f>+F26+F27+F31+F32+F33+F34</f>
        <v>0</v>
      </c>
      <c r="G35" s="575">
        <f t="shared" si="3"/>
        <v>0</v>
      </c>
    </row>
    <row r="36" spans="1:7" ht="6.75" customHeight="1">
      <c r="A36" s="463"/>
      <c r="B36" s="576"/>
      <c r="C36" s="463"/>
      <c r="D36" s="463"/>
      <c r="E36" s="463"/>
      <c r="F36" s="464"/>
      <c r="G36" s="465"/>
    </row>
    <row r="37" spans="1:7" ht="22.5" customHeight="1">
      <c r="A37" s="552" t="s">
        <v>780</v>
      </c>
      <c r="B37" s="947">
        <f>+B21-B35</f>
        <v>0</v>
      </c>
      <c r="C37" s="947"/>
      <c r="D37" s="461">
        <f>+D21-D35</f>
        <v>0</v>
      </c>
      <c r="E37" s="577"/>
      <c r="F37" s="461">
        <f>+F21-F35</f>
        <v>0</v>
      </c>
      <c r="G37" s="578"/>
    </row>
  </sheetData>
  <sheetProtection password="DA51" sheet="1" selectLockedCells="1"/>
  <mergeCells count="34">
    <mergeCell ref="B33:C33"/>
    <mergeCell ref="B34:C34"/>
    <mergeCell ref="B35:C35"/>
    <mergeCell ref="B37:C37"/>
    <mergeCell ref="B27:C27"/>
    <mergeCell ref="B28:C28"/>
    <mergeCell ref="B29:C29"/>
    <mergeCell ref="B30:C30"/>
    <mergeCell ref="B31:C31"/>
    <mergeCell ref="B32:C32"/>
    <mergeCell ref="B21:C21"/>
    <mergeCell ref="A22:B22"/>
    <mergeCell ref="A23:C25"/>
    <mergeCell ref="D23:E23"/>
    <mergeCell ref="F23:G23"/>
    <mergeCell ref="B26:C26"/>
    <mergeCell ref="B15:C15"/>
    <mergeCell ref="B16:C16"/>
    <mergeCell ref="B17:C17"/>
    <mergeCell ref="B18:C18"/>
    <mergeCell ref="B19:C19"/>
    <mergeCell ref="B20:C20"/>
    <mergeCell ref="A10:A11"/>
    <mergeCell ref="B10:C12"/>
    <mergeCell ref="D10:E10"/>
    <mergeCell ref="F10:G10"/>
    <mergeCell ref="B13:C13"/>
    <mergeCell ref="B14:C14"/>
    <mergeCell ref="A1:G1"/>
    <mergeCell ref="A3:G3"/>
    <mergeCell ref="A4:G4"/>
    <mergeCell ref="A5:G5"/>
    <mergeCell ref="A6:G6"/>
    <mergeCell ref="A7:G7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Plan16">
    <tabColor indexed="59"/>
  </sheetPr>
  <dimension ref="A1:G37"/>
  <sheetViews>
    <sheetView zoomScale="116" zoomScaleNormal="116" zoomScalePageLayoutView="0" workbookViewId="0" topLeftCell="A1">
      <selection activeCell="A7" sqref="A7:G7"/>
    </sheetView>
  </sheetViews>
  <sheetFormatPr defaultColWidth="9.00390625" defaultRowHeight="15" customHeight="1"/>
  <cols>
    <col min="1" max="1" width="75.7109375" style="1" customWidth="1"/>
    <col min="2" max="2" width="14.7109375" style="1" customWidth="1"/>
    <col min="3" max="3" width="8.28125" style="1" customWidth="1"/>
    <col min="4" max="4" width="14.7109375" style="1" customWidth="1"/>
    <col min="5" max="5" width="11.421875" style="1" customWidth="1"/>
    <col min="6" max="6" width="12.421875" style="1" customWidth="1"/>
    <col min="7" max="7" width="11.28125" style="1" customWidth="1"/>
    <col min="8" max="8" width="5.421875" style="1" customWidth="1"/>
    <col min="9" max="9" width="8.7109375" style="1" customWidth="1"/>
    <col min="10" max="10" width="5.57421875" style="1" customWidth="1"/>
    <col min="11" max="11" width="8.140625" style="1" customWidth="1"/>
    <col min="12" max="12" width="10.00390625" style="1" customWidth="1"/>
    <col min="13" max="16384" width="9.00390625" style="1" customWidth="1"/>
  </cols>
  <sheetData>
    <row r="1" spans="1:7" ht="15.75" customHeight="1">
      <c r="A1" s="948" t="s">
        <v>781</v>
      </c>
      <c r="B1" s="948"/>
      <c r="C1" s="948"/>
      <c r="D1" s="948"/>
      <c r="E1" s="948"/>
      <c r="F1" s="948"/>
      <c r="G1" s="948"/>
    </row>
    <row r="2" spans="1:7" ht="6.75" customHeight="1">
      <c r="A2" s="405"/>
      <c r="B2" s="405"/>
      <c r="C2" s="405"/>
      <c r="D2" s="405"/>
      <c r="E2" s="405"/>
      <c r="F2" s="439"/>
      <c r="G2" s="439"/>
    </row>
    <row r="3" spans="1:7" ht="12.75" customHeight="1">
      <c r="A3" s="877" t="s">
        <v>928</v>
      </c>
      <c r="B3" s="877"/>
      <c r="C3" s="877"/>
      <c r="D3" s="877"/>
      <c r="E3" s="877"/>
      <c r="F3" s="877"/>
      <c r="G3" s="877"/>
    </row>
    <row r="4" spans="1:7" ht="12.75" customHeight="1">
      <c r="A4" s="878" t="s">
        <v>18</v>
      </c>
      <c r="B4" s="878"/>
      <c r="C4" s="878"/>
      <c r="D4" s="878"/>
      <c r="E4" s="878"/>
      <c r="F4" s="878"/>
      <c r="G4" s="878"/>
    </row>
    <row r="5" spans="1:7" ht="12.75" customHeight="1">
      <c r="A5" s="879" t="s">
        <v>630</v>
      </c>
      <c r="B5" s="879"/>
      <c r="C5" s="879"/>
      <c r="D5" s="879"/>
      <c r="E5" s="879"/>
      <c r="F5" s="879"/>
      <c r="G5" s="879"/>
    </row>
    <row r="6" spans="1:7" ht="12.75" customHeight="1">
      <c r="A6" s="878" t="s">
        <v>20</v>
      </c>
      <c r="B6" s="878"/>
      <c r="C6" s="878"/>
      <c r="D6" s="878"/>
      <c r="E6" s="878"/>
      <c r="F6" s="878"/>
      <c r="G6" s="878"/>
    </row>
    <row r="7" spans="1:7" ht="12.75" customHeight="1">
      <c r="A7" s="877" t="s">
        <v>943</v>
      </c>
      <c r="B7" s="877"/>
      <c r="C7" s="877"/>
      <c r="D7" s="877"/>
      <c r="E7" s="877"/>
      <c r="F7" s="877"/>
      <c r="G7" s="877"/>
    </row>
    <row r="8" spans="1:7" ht="6.75" customHeight="1">
      <c r="A8" s="405"/>
      <c r="B8" s="405"/>
      <c r="C8" s="405"/>
      <c r="D8" s="405"/>
      <c r="E8" s="405"/>
      <c r="F8" s="406"/>
      <c r="G8" s="439"/>
    </row>
    <row r="9" spans="1:7" ht="12.75" customHeight="1">
      <c r="A9" s="405" t="s">
        <v>631</v>
      </c>
      <c r="B9" s="408"/>
      <c r="C9" s="408"/>
      <c r="D9" s="408"/>
      <c r="E9" s="406"/>
      <c r="F9" s="406"/>
      <c r="G9" s="409">
        <v>1</v>
      </c>
    </row>
    <row r="10" spans="1:7" ht="12.75" customHeight="1">
      <c r="A10" s="944" t="s">
        <v>770</v>
      </c>
      <c r="B10" s="905" t="s">
        <v>538</v>
      </c>
      <c r="C10" s="905"/>
      <c r="D10" s="880" t="s">
        <v>566</v>
      </c>
      <c r="E10" s="880"/>
      <c r="F10" s="880"/>
      <c r="G10" s="880"/>
    </row>
    <row r="11" spans="1:7" ht="21.75" customHeight="1">
      <c r="A11" s="944"/>
      <c r="B11" s="905"/>
      <c r="C11" s="905"/>
      <c r="D11" s="488" t="s">
        <v>762</v>
      </c>
      <c r="E11" s="905" t="s">
        <v>763</v>
      </c>
      <c r="F11" s="905"/>
      <c r="G11" s="489" t="s">
        <v>29</v>
      </c>
    </row>
    <row r="12" spans="1:7" ht="12.75" customHeight="1">
      <c r="A12" s="441" t="s">
        <v>665</v>
      </c>
      <c r="B12" s="949" t="s">
        <v>31</v>
      </c>
      <c r="C12" s="949"/>
      <c r="D12" s="417" t="s">
        <v>32</v>
      </c>
      <c r="E12" s="883" t="s">
        <v>34</v>
      </c>
      <c r="F12" s="883"/>
      <c r="G12" s="493" t="s">
        <v>782</v>
      </c>
    </row>
    <row r="13" spans="1:7" ht="12.75" customHeight="1">
      <c r="A13" s="443" t="s">
        <v>668</v>
      </c>
      <c r="B13" s="945">
        <f>SUM(B14:B16)</f>
        <v>0</v>
      </c>
      <c r="C13" s="945"/>
      <c r="D13" s="444">
        <f>SUM(D14:D16)</f>
        <v>0</v>
      </c>
      <c r="E13" s="945">
        <f>SUM(E14:E16)</f>
        <v>0</v>
      </c>
      <c r="F13" s="945"/>
      <c r="G13" s="445">
        <f aca="true" t="shared" si="0" ref="G13:G21">IF(B13="",0,IF(B13=0,0,(E13+D13)/B13))</f>
        <v>0</v>
      </c>
    </row>
    <row r="14" spans="1:7" ht="12.75" customHeight="1">
      <c r="A14" s="429" t="s">
        <v>349</v>
      </c>
      <c r="B14" s="946"/>
      <c r="C14" s="946"/>
      <c r="D14" s="446"/>
      <c r="E14" s="946"/>
      <c r="F14" s="946"/>
      <c r="G14" s="445">
        <f t="shared" si="0"/>
        <v>0</v>
      </c>
    </row>
    <row r="15" spans="1:7" ht="12.75" customHeight="1">
      <c r="A15" s="429" t="s">
        <v>669</v>
      </c>
      <c r="B15" s="946"/>
      <c r="C15" s="946"/>
      <c r="D15" s="446"/>
      <c r="E15" s="946"/>
      <c r="F15" s="946"/>
      <c r="G15" s="445">
        <f t="shared" si="0"/>
        <v>0</v>
      </c>
    </row>
    <row r="16" spans="1:7" ht="12.75" customHeight="1">
      <c r="A16" s="429" t="s">
        <v>351</v>
      </c>
      <c r="B16" s="946"/>
      <c r="C16" s="946"/>
      <c r="D16" s="446"/>
      <c r="E16" s="946"/>
      <c r="F16" s="946"/>
      <c r="G16" s="445">
        <f t="shared" si="0"/>
        <v>0</v>
      </c>
    </row>
    <row r="17" spans="1:7" ht="12.75" customHeight="1">
      <c r="A17" s="429" t="s">
        <v>572</v>
      </c>
      <c r="B17" s="885">
        <f>SUM(B18:B20)</f>
        <v>0</v>
      </c>
      <c r="C17" s="885"/>
      <c r="D17" s="420">
        <f>SUM(D18:D20)</f>
        <v>0</v>
      </c>
      <c r="E17" s="885">
        <f>SUM(E18:E20)</f>
        <v>0</v>
      </c>
      <c r="F17" s="885"/>
      <c r="G17" s="445">
        <f t="shared" si="0"/>
        <v>0</v>
      </c>
    </row>
    <row r="18" spans="1:7" ht="12.75" customHeight="1">
      <c r="A18" s="405" t="s">
        <v>670</v>
      </c>
      <c r="B18" s="946"/>
      <c r="C18" s="946"/>
      <c r="D18" s="446"/>
      <c r="E18" s="946"/>
      <c r="F18" s="946"/>
      <c r="G18" s="445">
        <f t="shared" si="0"/>
        <v>0</v>
      </c>
    </row>
    <row r="19" spans="1:7" ht="12.75" customHeight="1">
      <c r="A19" s="405" t="s">
        <v>354</v>
      </c>
      <c r="B19" s="946"/>
      <c r="C19" s="946"/>
      <c r="D19" s="446"/>
      <c r="E19" s="946"/>
      <c r="F19" s="946"/>
      <c r="G19" s="445">
        <f t="shared" si="0"/>
        <v>0</v>
      </c>
    </row>
    <row r="20" spans="1:7" ht="12.75" customHeight="1">
      <c r="A20" s="405" t="s">
        <v>671</v>
      </c>
      <c r="B20" s="946"/>
      <c r="C20" s="946"/>
      <c r="D20" s="446"/>
      <c r="E20" s="946"/>
      <c r="F20" s="946"/>
      <c r="G20" s="445">
        <f t="shared" si="0"/>
        <v>0</v>
      </c>
    </row>
    <row r="21" spans="1:7" ht="12.75" customHeight="1">
      <c r="A21" s="447" t="s">
        <v>773</v>
      </c>
      <c r="B21" s="947">
        <f>+B17+B13</f>
        <v>0</v>
      </c>
      <c r="C21" s="947"/>
      <c r="D21" s="448">
        <f>+D17+D13</f>
        <v>0</v>
      </c>
      <c r="E21" s="947">
        <f>+E17+E13</f>
        <v>0</v>
      </c>
      <c r="F21" s="947"/>
      <c r="G21" s="462">
        <f t="shared" si="0"/>
        <v>0</v>
      </c>
    </row>
    <row r="22" spans="1:7" ht="6.75" customHeight="1">
      <c r="A22" s="894"/>
      <c r="B22" s="894"/>
      <c r="C22" s="429"/>
      <c r="D22" s="429"/>
      <c r="E22" s="429"/>
      <c r="F22" s="439"/>
      <c r="G22" s="439"/>
    </row>
    <row r="23" spans="1:7" ht="12.75" customHeight="1">
      <c r="A23" s="895" t="s">
        <v>673</v>
      </c>
      <c r="B23" s="895"/>
      <c r="C23" s="895"/>
      <c r="D23" s="880" t="s">
        <v>566</v>
      </c>
      <c r="E23" s="880"/>
      <c r="F23" s="880"/>
      <c r="G23" s="880"/>
    </row>
    <row r="24" spans="1:7" ht="20.25" customHeight="1">
      <c r="A24" s="895"/>
      <c r="B24" s="895"/>
      <c r="C24" s="895"/>
      <c r="D24" s="488" t="s">
        <v>762</v>
      </c>
      <c r="E24" s="905" t="s">
        <v>763</v>
      </c>
      <c r="F24" s="905"/>
      <c r="G24" s="489" t="s">
        <v>29</v>
      </c>
    </row>
    <row r="25" spans="1:7" ht="14.25" customHeight="1">
      <c r="A25" s="895"/>
      <c r="B25" s="895"/>
      <c r="C25" s="895"/>
      <c r="D25" s="417" t="s">
        <v>111</v>
      </c>
      <c r="E25" s="883" t="s">
        <v>112</v>
      </c>
      <c r="F25" s="883"/>
      <c r="G25" s="493" t="s">
        <v>783</v>
      </c>
    </row>
    <row r="26" spans="1:7" ht="12.75" customHeight="1">
      <c r="A26" s="950" t="s">
        <v>678</v>
      </c>
      <c r="B26" s="950"/>
      <c r="C26" s="950"/>
      <c r="D26" s="446"/>
      <c r="E26" s="946"/>
      <c r="F26" s="946"/>
      <c r="G26" s="445">
        <f aca="true" t="shared" si="1" ref="G26:G35">IF((D$21+E$21)=0,0,(E26+D26)/(D$21+E$21))</f>
        <v>0</v>
      </c>
    </row>
    <row r="27" spans="1:7" ht="12.75" customHeight="1">
      <c r="A27" s="950" t="s">
        <v>679</v>
      </c>
      <c r="B27" s="950"/>
      <c r="C27" s="950"/>
      <c r="D27" s="420">
        <f>SUM(D28:D30)</f>
        <v>0</v>
      </c>
      <c r="E27" s="885">
        <f>SUM(E28:E30)</f>
        <v>0</v>
      </c>
      <c r="F27" s="885"/>
      <c r="G27" s="445">
        <f t="shared" si="1"/>
        <v>0</v>
      </c>
    </row>
    <row r="28" spans="1:7" ht="12.75" customHeight="1">
      <c r="A28" s="950" t="s">
        <v>680</v>
      </c>
      <c r="B28" s="950"/>
      <c r="C28" s="950"/>
      <c r="D28" s="446"/>
      <c r="E28" s="946"/>
      <c r="F28" s="946"/>
      <c r="G28" s="445">
        <f t="shared" si="1"/>
        <v>0</v>
      </c>
    </row>
    <row r="29" spans="1:7" ht="12.75" customHeight="1">
      <c r="A29" s="950" t="s">
        <v>681</v>
      </c>
      <c r="B29" s="950"/>
      <c r="C29" s="950"/>
      <c r="D29" s="446"/>
      <c r="E29" s="946"/>
      <c r="F29" s="946"/>
      <c r="G29" s="445">
        <f t="shared" si="1"/>
        <v>0</v>
      </c>
    </row>
    <row r="30" spans="1:7" ht="12.75" customHeight="1">
      <c r="A30" s="950" t="s">
        <v>682</v>
      </c>
      <c r="B30" s="950"/>
      <c r="C30" s="950"/>
      <c r="D30" s="433"/>
      <c r="E30" s="946"/>
      <c r="F30" s="946"/>
      <c r="G30" s="445">
        <f t="shared" si="1"/>
        <v>0</v>
      </c>
    </row>
    <row r="31" spans="1:7" ht="12.75" customHeight="1">
      <c r="A31" s="950" t="s">
        <v>683</v>
      </c>
      <c r="B31" s="950"/>
      <c r="C31" s="950"/>
      <c r="D31" s="433"/>
      <c r="E31" s="946"/>
      <c r="F31" s="946"/>
      <c r="G31" s="445">
        <f t="shared" si="1"/>
        <v>0</v>
      </c>
    </row>
    <row r="32" spans="1:7" ht="14.25" customHeight="1">
      <c r="A32" s="951" t="s">
        <v>776</v>
      </c>
      <c r="B32" s="951"/>
      <c r="C32" s="951"/>
      <c r="D32" s="433"/>
      <c r="E32" s="946"/>
      <c r="F32" s="946"/>
      <c r="G32" s="445">
        <f t="shared" si="1"/>
        <v>0</v>
      </c>
    </row>
    <row r="33" spans="1:7" ht="12.75" customHeight="1">
      <c r="A33" s="952" t="s">
        <v>777</v>
      </c>
      <c r="B33" s="952"/>
      <c r="C33" s="952"/>
      <c r="D33" s="433"/>
      <c r="E33" s="946"/>
      <c r="F33" s="946"/>
      <c r="G33" s="445">
        <f t="shared" si="1"/>
        <v>0</v>
      </c>
    </row>
    <row r="34" spans="1:7" ht="24" customHeight="1">
      <c r="A34" s="953" t="s">
        <v>778</v>
      </c>
      <c r="B34" s="953"/>
      <c r="C34" s="953"/>
      <c r="D34" s="433"/>
      <c r="E34" s="946"/>
      <c r="F34" s="946"/>
      <c r="G34" s="445">
        <f t="shared" si="1"/>
        <v>0</v>
      </c>
    </row>
    <row r="35" spans="1:7" ht="14.25" customHeight="1">
      <c r="A35" s="954" t="s">
        <v>779</v>
      </c>
      <c r="B35" s="954"/>
      <c r="C35" s="954"/>
      <c r="D35" s="461">
        <f>+D26+D27+D31+D32+D33+D34</f>
        <v>0</v>
      </c>
      <c r="E35" s="947">
        <f>+E26+E27+E31+E32+E33+E34</f>
        <v>0</v>
      </c>
      <c r="F35" s="947"/>
      <c r="G35" s="462">
        <f t="shared" si="1"/>
        <v>0</v>
      </c>
    </row>
    <row r="36" spans="1:7" ht="6.75" customHeight="1">
      <c r="A36" s="463"/>
      <c r="B36" s="576"/>
      <c r="C36" s="463"/>
      <c r="D36" s="579"/>
      <c r="E36" s="580"/>
      <c r="F36" s="579"/>
      <c r="G36" s="465"/>
    </row>
    <row r="37" spans="1:7" ht="14.25" customHeight="1">
      <c r="A37" s="552" t="s">
        <v>780</v>
      </c>
      <c r="B37" s="581"/>
      <c r="C37" s="581"/>
      <c r="D37" s="461">
        <f>+D21-D35</f>
        <v>0</v>
      </c>
      <c r="E37" s="947">
        <f>+E21-E35</f>
        <v>0</v>
      </c>
      <c r="F37" s="947"/>
      <c r="G37" s="582"/>
    </row>
  </sheetData>
  <sheetProtection password="DA51" sheet="1" selectLockedCells="1"/>
  <mergeCells count="56">
    <mergeCell ref="E37:F37"/>
    <mergeCell ref="A33:C33"/>
    <mergeCell ref="E33:F33"/>
    <mergeCell ref="A34:C34"/>
    <mergeCell ref="E34:F34"/>
    <mergeCell ref="A35:C35"/>
    <mergeCell ref="E35:F35"/>
    <mergeCell ref="A30:C30"/>
    <mergeCell ref="E30:F30"/>
    <mergeCell ref="A31:C31"/>
    <mergeCell ref="E31:F31"/>
    <mergeCell ref="A32:C32"/>
    <mergeCell ref="E32:F32"/>
    <mergeCell ref="A27:C27"/>
    <mergeCell ref="E27:F27"/>
    <mergeCell ref="A28:C28"/>
    <mergeCell ref="E28:F28"/>
    <mergeCell ref="A29:C29"/>
    <mergeCell ref="E29:F29"/>
    <mergeCell ref="A22:B22"/>
    <mergeCell ref="A23:C25"/>
    <mergeCell ref="D23:G23"/>
    <mergeCell ref="E24:F24"/>
    <mergeCell ref="E25:F25"/>
    <mergeCell ref="A26:C26"/>
    <mergeCell ref="E26:F26"/>
    <mergeCell ref="B19:C19"/>
    <mergeCell ref="E19:F19"/>
    <mergeCell ref="B20:C20"/>
    <mergeCell ref="E20:F20"/>
    <mergeCell ref="B21:C21"/>
    <mergeCell ref="E21:F21"/>
    <mergeCell ref="B16:C16"/>
    <mergeCell ref="E16:F16"/>
    <mergeCell ref="B17:C17"/>
    <mergeCell ref="E17:F17"/>
    <mergeCell ref="B18:C18"/>
    <mergeCell ref="E18:F18"/>
    <mergeCell ref="B13:C13"/>
    <mergeCell ref="E13:F13"/>
    <mergeCell ref="B14:C14"/>
    <mergeCell ref="E14:F14"/>
    <mergeCell ref="B15:C15"/>
    <mergeCell ref="E15:F15"/>
    <mergeCell ref="A10:A11"/>
    <mergeCell ref="B10:C11"/>
    <mergeCell ref="D10:G10"/>
    <mergeCell ref="E11:F11"/>
    <mergeCell ref="B12:C12"/>
    <mergeCell ref="E12:F12"/>
    <mergeCell ref="A1:G1"/>
    <mergeCell ref="A3:G3"/>
    <mergeCell ref="A4:G4"/>
    <mergeCell ref="A5:G5"/>
    <mergeCell ref="A6:G6"/>
    <mergeCell ref="A7:G7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Plan17"/>
  <dimension ref="A1:M49"/>
  <sheetViews>
    <sheetView zoomScale="116" zoomScaleNormal="116" zoomScalePageLayoutView="0" workbookViewId="0" topLeftCell="B1">
      <selection activeCell="A36" sqref="A36"/>
    </sheetView>
  </sheetViews>
  <sheetFormatPr defaultColWidth="9.140625" defaultRowHeight="6.75" customHeight="1"/>
  <cols>
    <col min="1" max="1" width="35.57421875" style="583" customWidth="1"/>
    <col min="2" max="12" width="9.140625" style="583" customWidth="1"/>
    <col min="13" max="13" width="0" style="583" hidden="1" customWidth="1"/>
    <col min="14" max="246" width="9.140625" style="583" customWidth="1"/>
    <col min="247" max="16384" width="9.140625" style="1" customWidth="1"/>
  </cols>
  <sheetData>
    <row r="1" spans="1:12" ht="15.75" customHeight="1">
      <c r="A1" s="955" t="s">
        <v>784</v>
      </c>
      <c r="B1" s="955"/>
      <c r="C1" s="955"/>
      <c r="D1" s="955"/>
      <c r="E1" s="955"/>
      <c r="F1" s="955"/>
      <c r="G1" s="955"/>
      <c r="H1" s="955"/>
      <c r="I1" s="955"/>
      <c r="J1" s="955"/>
      <c r="K1" s="955"/>
      <c r="L1" s="955"/>
    </row>
    <row r="3" spans="1:13" ht="11.25" customHeight="1">
      <c r="A3" s="956" t="s">
        <v>928</v>
      </c>
      <c r="B3" s="956"/>
      <c r="C3" s="956"/>
      <c r="D3" s="956"/>
      <c r="E3" s="956"/>
      <c r="F3" s="956"/>
      <c r="G3" s="956"/>
      <c r="H3" s="956"/>
      <c r="I3" s="956"/>
      <c r="J3" s="956"/>
      <c r="K3" s="956"/>
      <c r="L3" s="956"/>
      <c r="M3" s="584"/>
    </row>
    <row r="4" spans="1:13" ht="11.25" customHeight="1">
      <c r="A4" s="957" t="s">
        <v>18</v>
      </c>
      <c r="B4" s="957"/>
      <c r="C4" s="957"/>
      <c r="D4" s="957"/>
      <c r="E4" s="957"/>
      <c r="F4" s="957"/>
      <c r="G4" s="957"/>
      <c r="H4" s="957"/>
      <c r="I4" s="957"/>
      <c r="J4" s="957"/>
      <c r="K4" s="957"/>
      <c r="L4" s="957"/>
      <c r="M4" s="584"/>
    </row>
    <row r="5" spans="1:13" ht="11.25" customHeight="1">
      <c r="A5" s="958" t="s">
        <v>785</v>
      </c>
      <c r="B5" s="958"/>
      <c r="C5" s="958"/>
      <c r="D5" s="958"/>
      <c r="E5" s="958"/>
      <c r="F5" s="958"/>
      <c r="G5" s="958"/>
      <c r="H5" s="958"/>
      <c r="I5" s="958"/>
      <c r="J5" s="958"/>
      <c r="K5" s="958"/>
      <c r="L5" s="958"/>
      <c r="M5" s="584"/>
    </row>
    <row r="6" spans="1:13" ht="11.25" customHeight="1">
      <c r="A6" s="957" t="s">
        <v>20</v>
      </c>
      <c r="B6" s="957"/>
      <c r="C6" s="957"/>
      <c r="D6" s="957"/>
      <c r="E6" s="957"/>
      <c r="F6" s="957"/>
      <c r="G6" s="957"/>
      <c r="H6" s="957"/>
      <c r="I6" s="957"/>
      <c r="J6" s="957"/>
      <c r="K6" s="957"/>
      <c r="L6" s="957"/>
      <c r="M6" s="584"/>
    </row>
    <row r="7" spans="1:13" ht="11.25" customHeight="1">
      <c r="A7" s="956" t="s">
        <v>943</v>
      </c>
      <c r="B7" s="956"/>
      <c r="C7" s="956"/>
      <c r="D7" s="956"/>
      <c r="E7" s="956"/>
      <c r="F7" s="956"/>
      <c r="G7" s="956"/>
      <c r="H7" s="956"/>
      <c r="I7" s="956"/>
      <c r="J7" s="956"/>
      <c r="K7" s="956"/>
      <c r="L7" s="956"/>
      <c r="M7" s="584"/>
    </row>
    <row r="8" spans="1:13" ht="6.75" customHeight="1">
      <c r="A8" s="585"/>
      <c r="B8" s="585"/>
      <c r="C8" s="585"/>
      <c r="D8" s="585"/>
      <c r="E8" s="585"/>
      <c r="F8" s="585"/>
      <c r="G8" s="585"/>
      <c r="H8" s="585"/>
      <c r="I8" s="585"/>
      <c r="J8" s="585"/>
      <c r="K8" s="585"/>
      <c r="L8" s="585"/>
      <c r="M8" s="584"/>
    </row>
    <row r="9" spans="1:13" ht="11.25" customHeight="1">
      <c r="A9" s="959" t="s">
        <v>786</v>
      </c>
      <c r="B9" s="959"/>
      <c r="C9" s="959"/>
      <c r="D9" s="959"/>
      <c r="E9" s="959"/>
      <c r="F9" s="959"/>
      <c r="G9" s="959"/>
      <c r="H9" s="959"/>
      <c r="I9" s="959"/>
      <c r="J9" s="959"/>
      <c r="K9" s="959"/>
      <c r="L9" s="587">
        <v>1</v>
      </c>
      <c r="M9" s="584"/>
    </row>
    <row r="10" spans="1:13" s="589" customFormat="1" ht="11.25" customHeight="1">
      <c r="A10" s="960" t="s">
        <v>183</v>
      </c>
      <c r="B10" s="961" t="s">
        <v>787</v>
      </c>
      <c r="C10" s="961"/>
      <c r="D10" s="961"/>
      <c r="E10" s="865" t="s">
        <v>788</v>
      </c>
      <c r="F10" s="865"/>
      <c r="G10" s="865"/>
      <c r="H10" s="865"/>
      <c r="I10" s="865"/>
      <c r="J10" s="865"/>
      <c r="K10" s="962" t="s">
        <v>789</v>
      </c>
      <c r="L10" s="962"/>
      <c r="M10" s="404"/>
    </row>
    <row r="11" spans="1:13" s="589" customFormat="1" ht="11.25" customHeight="1">
      <c r="A11" s="960"/>
      <c r="B11" s="961"/>
      <c r="C11" s="961"/>
      <c r="D11" s="961"/>
      <c r="E11" s="963" t="s">
        <v>186</v>
      </c>
      <c r="F11" s="963"/>
      <c r="G11" s="963"/>
      <c r="H11" s="963"/>
      <c r="I11" s="963"/>
      <c r="J11" s="963"/>
      <c r="K11" s="962"/>
      <c r="L11" s="962"/>
      <c r="M11" s="404"/>
    </row>
    <row r="12" spans="1:13" s="589" customFormat="1" ht="11.25" customHeight="1">
      <c r="A12" s="960"/>
      <c r="B12" s="961"/>
      <c r="C12" s="961"/>
      <c r="D12" s="961"/>
      <c r="E12" s="960" t="s">
        <v>790</v>
      </c>
      <c r="F12" s="960"/>
      <c r="G12" s="960"/>
      <c r="H12" s="960" t="s">
        <v>791</v>
      </c>
      <c r="I12" s="960"/>
      <c r="J12" s="960"/>
      <c r="K12" s="962"/>
      <c r="L12" s="962"/>
      <c r="M12" s="404"/>
    </row>
    <row r="13" spans="1:13" s="589" customFormat="1" ht="11.25" customHeight="1">
      <c r="A13" s="960"/>
      <c r="B13" s="964" t="s">
        <v>31</v>
      </c>
      <c r="C13" s="964"/>
      <c r="D13" s="964"/>
      <c r="E13" s="960"/>
      <c r="F13" s="960"/>
      <c r="G13" s="960"/>
      <c r="H13" s="965" t="s">
        <v>32</v>
      </c>
      <c r="I13" s="965"/>
      <c r="J13" s="965"/>
      <c r="K13" s="966" t="s">
        <v>792</v>
      </c>
      <c r="L13" s="966"/>
      <c r="M13" s="404"/>
    </row>
    <row r="14" spans="1:13" s="589" customFormat="1" ht="11.25" customHeight="1">
      <c r="A14" s="590" t="s">
        <v>793</v>
      </c>
      <c r="B14" s="862">
        <f>SUM(B15:B17)</f>
        <v>0</v>
      </c>
      <c r="C14" s="862"/>
      <c r="D14" s="862"/>
      <c r="E14" s="862">
        <f>SUM(E15:E17)</f>
        <v>0</v>
      </c>
      <c r="F14" s="862"/>
      <c r="G14" s="862"/>
      <c r="H14" s="862">
        <f>SUM(H15:H17)</f>
        <v>0</v>
      </c>
      <c r="I14" s="862"/>
      <c r="J14" s="862"/>
      <c r="K14" s="967">
        <f>SUM(K15:K17)</f>
        <v>0</v>
      </c>
      <c r="L14" s="967"/>
      <c r="M14" s="404"/>
    </row>
    <row r="15" spans="1:13" s="589" customFormat="1" ht="11.25" customHeight="1">
      <c r="A15" s="591" t="s">
        <v>794</v>
      </c>
      <c r="B15" s="968"/>
      <c r="C15" s="968"/>
      <c r="D15" s="968"/>
      <c r="E15" s="968"/>
      <c r="F15" s="968"/>
      <c r="G15" s="968"/>
      <c r="H15" s="968"/>
      <c r="I15" s="968"/>
      <c r="J15" s="968"/>
      <c r="K15" s="969">
        <f>+B15+H15</f>
        <v>0</v>
      </c>
      <c r="L15" s="969"/>
      <c r="M15" s="404"/>
    </row>
    <row r="16" spans="1:13" s="589" customFormat="1" ht="11.25" customHeight="1">
      <c r="A16" s="591" t="s">
        <v>795</v>
      </c>
      <c r="B16" s="968"/>
      <c r="C16" s="968"/>
      <c r="D16" s="968"/>
      <c r="E16" s="968"/>
      <c r="F16" s="968"/>
      <c r="G16" s="968"/>
      <c r="H16" s="968"/>
      <c r="I16" s="968"/>
      <c r="J16" s="968"/>
      <c r="K16" s="969">
        <f>+B16+H16</f>
        <v>0</v>
      </c>
      <c r="L16" s="969"/>
      <c r="M16" s="404"/>
    </row>
    <row r="17" spans="1:13" s="589" customFormat="1" ht="11.25" customHeight="1">
      <c r="A17" s="591" t="s">
        <v>796</v>
      </c>
      <c r="B17" s="968"/>
      <c r="C17" s="968"/>
      <c r="D17" s="968"/>
      <c r="E17" s="968"/>
      <c r="F17" s="968"/>
      <c r="G17" s="968"/>
      <c r="H17" s="968"/>
      <c r="I17" s="968"/>
      <c r="J17" s="968"/>
      <c r="K17" s="969">
        <f>+B17+H17</f>
        <v>0</v>
      </c>
      <c r="L17" s="969"/>
      <c r="M17" s="404"/>
    </row>
    <row r="18" spans="1:13" s="589" customFormat="1" ht="11.25" customHeight="1">
      <c r="A18" s="590" t="s">
        <v>797</v>
      </c>
      <c r="B18" s="862">
        <f>SUM(B19:B21)</f>
        <v>0</v>
      </c>
      <c r="C18" s="862"/>
      <c r="D18" s="862"/>
      <c r="E18" s="862">
        <f>SUM(E19:E21)</f>
        <v>0</v>
      </c>
      <c r="F18" s="862"/>
      <c r="G18" s="862"/>
      <c r="H18" s="862">
        <f>SUM(H19:H21)</f>
        <v>0</v>
      </c>
      <c r="I18" s="862"/>
      <c r="J18" s="862"/>
      <c r="K18" s="967">
        <f>SUM(K19:K21)</f>
        <v>0</v>
      </c>
      <c r="L18" s="967"/>
      <c r="M18" s="404"/>
    </row>
    <row r="19" spans="1:13" s="589" customFormat="1" ht="11.25" customHeight="1">
      <c r="A19" s="591" t="s">
        <v>798</v>
      </c>
      <c r="B19" s="968"/>
      <c r="C19" s="968"/>
      <c r="D19" s="968"/>
      <c r="E19" s="968"/>
      <c r="F19" s="968"/>
      <c r="G19" s="968"/>
      <c r="H19" s="968"/>
      <c r="I19" s="968"/>
      <c r="J19" s="968"/>
      <c r="K19" s="969">
        <f>+B19+H19</f>
        <v>0</v>
      </c>
      <c r="L19" s="969"/>
      <c r="M19" s="404"/>
    </row>
    <row r="20" spans="1:13" s="589" customFormat="1" ht="11.25" customHeight="1">
      <c r="A20" s="591" t="s">
        <v>799</v>
      </c>
      <c r="B20" s="968"/>
      <c r="C20" s="968"/>
      <c r="D20" s="968"/>
      <c r="E20" s="968"/>
      <c r="F20" s="968"/>
      <c r="G20" s="968"/>
      <c r="H20" s="968"/>
      <c r="I20" s="968"/>
      <c r="J20" s="968"/>
      <c r="K20" s="969">
        <f>+B20+H20</f>
        <v>0</v>
      </c>
      <c r="L20" s="969"/>
      <c r="M20" s="404"/>
    </row>
    <row r="21" spans="1:13" s="589" customFormat="1" ht="11.25" customHeight="1">
      <c r="A21" s="591" t="s">
        <v>800</v>
      </c>
      <c r="B21" s="968"/>
      <c r="C21" s="968"/>
      <c r="D21" s="968"/>
      <c r="E21" s="968"/>
      <c r="F21" s="968"/>
      <c r="G21" s="968"/>
      <c r="H21" s="968"/>
      <c r="I21" s="968"/>
      <c r="J21" s="968"/>
      <c r="K21" s="969">
        <f>+B21+H21</f>
        <v>0</v>
      </c>
      <c r="L21" s="969"/>
      <c r="M21" s="404"/>
    </row>
    <row r="22" spans="1:13" s="589" customFormat="1" ht="11.25" customHeight="1">
      <c r="A22" s="592" t="s">
        <v>801</v>
      </c>
      <c r="B22" s="970"/>
      <c r="C22" s="970"/>
      <c r="D22" s="970"/>
      <c r="E22" s="970"/>
      <c r="F22" s="970"/>
      <c r="G22" s="970"/>
      <c r="H22" s="970"/>
      <c r="I22" s="970"/>
      <c r="J22" s="970"/>
      <c r="K22" s="971">
        <f>+B22+H22</f>
        <v>0</v>
      </c>
      <c r="L22" s="971"/>
      <c r="M22" s="404"/>
    </row>
    <row r="23" spans="1:13" s="589" customFormat="1" ht="11.25" customHeight="1">
      <c r="A23" s="593" t="s">
        <v>802</v>
      </c>
      <c r="B23" s="874">
        <f>+B18-B22</f>
        <v>0</v>
      </c>
      <c r="C23" s="874"/>
      <c r="D23" s="874"/>
      <c r="E23" s="874">
        <f>+E18-E22</f>
        <v>0</v>
      </c>
      <c r="F23" s="874"/>
      <c r="G23" s="874"/>
      <c r="H23" s="874">
        <f>+H18-H22</f>
        <v>0</v>
      </c>
      <c r="I23" s="874"/>
      <c r="J23" s="874"/>
      <c r="K23" s="971">
        <f>+K18-K22</f>
        <v>0</v>
      </c>
      <c r="L23" s="971"/>
      <c r="M23" s="404"/>
    </row>
    <row r="24" spans="1:13" s="589" customFormat="1" ht="11.25" customHeight="1">
      <c r="A24" s="591" t="s">
        <v>803</v>
      </c>
      <c r="B24" s="862">
        <f>SUM(B25:B27)</f>
        <v>0</v>
      </c>
      <c r="C24" s="862"/>
      <c r="D24" s="862"/>
      <c r="E24" s="862">
        <f>SUM(E25:E27)</f>
        <v>0</v>
      </c>
      <c r="F24" s="862"/>
      <c r="G24" s="862"/>
      <c r="H24" s="862">
        <f>SUM(H25:H27)</f>
        <v>0</v>
      </c>
      <c r="I24" s="862"/>
      <c r="J24" s="862"/>
      <c r="K24" s="967">
        <f>SUM(K25:K27)</f>
        <v>0</v>
      </c>
      <c r="L24" s="967"/>
      <c r="M24" s="404"/>
    </row>
    <row r="25" spans="1:13" s="589" customFormat="1" ht="11.25" customHeight="1">
      <c r="A25" s="591" t="s">
        <v>804</v>
      </c>
      <c r="B25" s="968"/>
      <c r="C25" s="968"/>
      <c r="D25" s="968"/>
      <c r="E25" s="968"/>
      <c r="F25" s="968"/>
      <c r="G25" s="968"/>
      <c r="H25" s="968"/>
      <c r="I25" s="968"/>
      <c r="J25" s="968"/>
      <c r="K25" s="969">
        <f>+B25+H25</f>
        <v>0</v>
      </c>
      <c r="L25" s="969"/>
      <c r="M25" s="404"/>
    </row>
    <row r="26" spans="1:13" s="589" customFormat="1" ht="11.25" customHeight="1">
      <c r="A26" s="591" t="s">
        <v>805</v>
      </c>
      <c r="B26" s="968"/>
      <c r="C26" s="968"/>
      <c r="D26" s="968"/>
      <c r="E26" s="968"/>
      <c r="F26" s="968"/>
      <c r="G26" s="968"/>
      <c r="H26" s="968"/>
      <c r="I26" s="968"/>
      <c r="J26" s="968"/>
      <c r="K26" s="969">
        <f>+B26+H26</f>
        <v>0</v>
      </c>
      <c r="L26" s="969"/>
      <c r="M26" s="404"/>
    </row>
    <row r="27" spans="1:13" s="589" customFormat="1" ht="11.25" customHeight="1">
      <c r="A27" s="593" t="s">
        <v>806</v>
      </c>
      <c r="B27" s="968"/>
      <c r="C27" s="968"/>
      <c r="D27" s="968"/>
      <c r="E27" s="968"/>
      <c r="F27" s="968"/>
      <c r="G27" s="968"/>
      <c r="H27" s="968"/>
      <c r="I27" s="968"/>
      <c r="J27" s="968"/>
      <c r="K27" s="969">
        <f>+B27+H27</f>
        <v>0</v>
      </c>
      <c r="L27" s="969"/>
      <c r="M27" s="404"/>
    </row>
    <row r="28" spans="1:13" s="589" customFormat="1" ht="11.25" customHeight="1">
      <c r="A28" s="591" t="s">
        <v>807</v>
      </c>
      <c r="B28" s="862">
        <f>SUM(B29:B30)</f>
        <v>0</v>
      </c>
      <c r="C28" s="862"/>
      <c r="D28" s="862"/>
      <c r="E28" s="862">
        <f>SUM(E29:E30)</f>
        <v>0</v>
      </c>
      <c r="F28" s="862"/>
      <c r="G28" s="862"/>
      <c r="H28" s="862">
        <f>SUM(H29:H30)</f>
        <v>0</v>
      </c>
      <c r="I28" s="862"/>
      <c r="J28" s="862"/>
      <c r="K28" s="967">
        <f>SUM(K29:K30)</f>
        <v>0</v>
      </c>
      <c r="L28" s="967"/>
      <c r="M28" s="404"/>
    </row>
    <row r="29" spans="1:13" s="589" customFormat="1" ht="11.25" customHeight="1">
      <c r="A29" s="591" t="s">
        <v>808</v>
      </c>
      <c r="B29" s="968"/>
      <c r="C29" s="968"/>
      <c r="D29" s="968"/>
      <c r="E29" s="968"/>
      <c r="F29" s="968"/>
      <c r="G29" s="968"/>
      <c r="H29" s="968"/>
      <c r="I29" s="968"/>
      <c r="J29" s="968"/>
      <c r="K29" s="969">
        <f>+B29+H29</f>
        <v>0</v>
      </c>
      <c r="L29" s="969"/>
      <c r="M29" s="404"/>
    </row>
    <row r="30" spans="1:13" s="589" customFormat="1" ht="11.25" customHeight="1">
      <c r="A30" s="593" t="s">
        <v>809</v>
      </c>
      <c r="B30" s="974"/>
      <c r="C30" s="974"/>
      <c r="D30" s="974"/>
      <c r="E30" s="974"/>
      <c r="F30" s="974"/>
      <c r="G30" s="974"/>
      <c r="H30" s="974"/>
      <c r="I30" s="974"/>
      <c r="J30" s="974"/>
      <c r="K30" s="975">
        <f>+B30+H30</f>
        <v>0</v>
      </c>
      <c r="L30" s="975"/>
      <c r="M30" s="404"/>
    </row>
    <row r="31" spans="1:13" ht="11.25" customHeight="1">
      <c r="A31" s="586"/>
      <c r="B31" s="586"/>
      <c r="C31" s="586"/>
      <c r="D31" s="586"/>
      <c r="E31" s="594"/>
      <c r="F31" s="594"/>
      <c r="G31" s="594"/>
      <c r="H31" s="594"/>
      <c r="I31" s="594"/>
      <c r="J31" s="594"/>
      <c r="K31" s="587"/>
      <c r="L31" s="587"/>
      <c r="M31" s="584"/>
    </row>
    <row r="32" spans="1:13" s="583" customFormat="1" ht="11.25" customHeight="1">
      <c r="A32" s="588"/>
      <c r="B32" s="595" t="s">
        <v>810</v>
      </c>
      <c r="C32" s="595" t="s">
        <v>588</v>
      </c>
      <c r="D32" s="972" t="s">
        <v>811</v>
      </c>
      <c r="E32" s="972" t="s">
        <v>812</v>
      </c>
      <c r="F32" s="973" t="s">
        <v>813</v>
      </c>
      <c r="G32" s="972" t="s">
        <v>814</v>
      </c>
      <c r="H32" s="972" t="s">
        <v>815</v>
      </c>
      <c r="I32" s="972" t="s">
        <v>816</v>
      </c>
      <c r="J32" s="972" t="s">
        <v>817</v>
      </c>
      <c r="K32" s="973" t="s">
        <v>818</v>
      </c>
      <c r="L32" s="972" t="s">
        <v>819</v>
      </c>
      <c r="M32" s="596"/>
    </row>
    <row r="33" spans="1:13" ht="11.25" customHeight="1">
      <c r="A33" s="585" t="s">
        <v>820</v>
      </c>
      <c r="B33" s="597" t="s">
        <v>821</v>
      </c>
      <c r="C33" s="597" t="s">
        <v>822</v>
      </c>
      <c r="D33" s="972"/>
      <c r="E33" s="972"/>
      <c r="F33" s="972"/>
      <c r="G33" s="972"/>
      <c r="H33" s="972"/>
      <c r="I33" s="972"/>
      <c r="J33" s="972"/>
      <c r="K33" s="973"/>
      <c r="L33" s="972"/>
      <c r="M33" s="585"/>
    </row>
    <row r="34" spans="1:13" ht="11.25" customHeight="1">
      <c r="A34" s="596"/>
      <c r="B34" s="598"/>
      <c r="C34" s="599" t="s">
        <v>823</v>
      </c>
      <c r="D34" s="972"/>
      <c r="E34" s="972"/>
      <c r="F34" s="972"/>
      <c r="G34" s="972"/>
      <c r="H34" s="972"/>
      <c r="I34" s="972"/>
      <c r="J34" s="972"/>
      <c r="K34" s="973"/>
      <c r="L34" s="972"/>
      <c r="M34" s="585"/>
    </row>
    <row r="35" spans="1:13" ht="11.25" customHeight="1">
      <c r="A35" s="357" t="s">
        <v>824</v>
      </c>
      <c r="B35" s="600">
        <f aca="true" t="shared" si="0" ref="B35:L35">SUM(B36:B39)</f>
        <v>0</v>
      </c>
      <c r="C35" s="600">
        <f t="shared" si="0"/>
        <v>0</v>
      </c>
      <c r="D35" s="600">
        <f t="shared" si="0"/>
        <v>0</v>
      </c>
      <c r="E35" s="600">
        <f t="shared" si="0"/>
        <v>0</v>
      </c>
      <c r="F35" s="600">
        <f t="shared" si="0"/>
        <v>0</v>
      </c>
      <c r="G35" s="600">
        <f t="shared" si="0"/>
        <v>0</v>
      </c>
      <c r="H35" s="600">
        <f t="shared" si="0"/>
        <v>0</v>
      </c>
      <c r="I35" s="600">
        <f t="shared" si="0"/>
        <v>0</v>
      </c>
      <c r="J35" s="600">
        <f t="shared" si="0"/>
        <v>0</v>
      </c>
      <c r="K35" s="600">
        <f t="shared" si="0"/>
        <v>0</v>
      </c>
      <c r="L35" s="601">
        <f t="shared" si="0"/>
        <v>0</v>
      </c>
      <c r="M35" s="602"/>
    </row>
    <row r="36" spans="1:13" ht="11.25" customHeight="1">
      <c r="A36" s="603"/>
      <c r="B36" s="604"/>
      <c r="C36" s="604"/>
      <c r="D36" s="604"/>
      <c r="E36" s="604"/>
      <c r="F36" s="604"/>
      <c r="G36" s="604"/>
      <c r="H36" s="604"/>
      <c r="I36" s="604"/>
      <c r="J36" s="604"/>
      <c r="K36" s="604"/>
      <c r="L36" s="605"/>
      <c r="M36" s="602"/>
    </row>
    <row r="37" spans="1:13" ht="11.25" customHeight="1">
      <c r="A37" s="603"/>
      <c r="B37" s="604"/>
      <c r="C37" s="604"/>
      <c r="D37" s="604"/>
      <c r="E37" s="604"/>
      <c r="F37" s="604"/>
      <c r="G37" s="604"/>
      <c r="H37" s="604"/>
      <c r="I37" s="604"/>
      <c r="J37" s="604"/>
      <c r="K37" s="604"/>
      <c r="L37" s="605"/>
      <c r="M37" s="602"/>
    </row>
    <row r="38" spans="1:13" ht="11.25" customHeight="1">
      <c r="A38" s="603"/>
      <c r="B38" s="604"/>
      <c r="C38" s="604"/>
      <c r="D38" s="604"/>
      <c r="E38" s="604"/>
      <c r="F38" s="604"/>
      <c r="G38" s="604"/>
      <c r="H38" s="604"/>
      <c r="I38" s="604"/>
      <c r="J38" s="604"/>
      <c r="K38" s="604"/>
      <c r="L38" s="605"/>
      <c r="M38" s="602"/>
    </row>
    <row r="39" spans="1:13" ht="11.25" customHeight="1">
      <c r="A39" s="603"/>
      <c r="B39" s="604"/>
      <c r="C39" s="604"/>
      <c r="D39" s="604"/>
      <c r="E39" s="604"/>
      <c r="F39" s="604"/>
      <c r="G39" s="604"/>
      <c r="H39" s="604"/>
      <c r="I39" s="604"/>
      <c r="J39" s="604"/>
      <c r="K39" s="604"/>
      <c r="L39" s="605"/>
      <c r="M39" s="602"/>
    </row>
    <row r="40" spans="1:13" ht="11.25" customHeight="1">
      <c r="A40" s="357" t="s">
        <v>825</v>
      </c>
      <c r="B40" s="600">
        <f aca="true" t="shared" si="1" ref="B40:L40">SUM(B41:B44)</f>
        <v>0</v>
      </c>
      <c r="C40" s="600">
        <f t="shared" si="1"/>
        <v>0</v>
      </c>
      <c r="D40" s="600">
        <f t="shared" si="1"/>
        <v>0</v>
      </c>
      <c r="E40" s="600">
        <f t="shared" si="1"/>
        <v>0</v>
      </c>
      <c r="F40" s="600">
        <f t="shared" si="1"/>
        <v>0</v>
      </c>
      <c r="G40" s="600">
        <f t="shared" si="1"/>
        <v>0</v>
      </c>
      <c r="H40" s="600">
        <f t="shared" si="1"/>
        <v>0</v>
      </c>
      <c r="I40" s="600">
        <f t="shared" si="1"/>
        <v>0</v>
      </c>
      <c r="J40" s="600">
        <f t="shared" si="1"/>
        <v>0</v>
      </c>
      <c r="K40" s="600">
        <f t="shared" si="1"/>
        <v>0</v>
      </c>
      <c r="L40" s="601">
        <f t="shared" si="1"/>
        <v>0</v>
      </c>
      <c r="M40" s="602"/>
    </row>
    <row r="41" spans="1:13" ht="11.25" customHeight="1">
      <c r="A41" s="603"/>
      <c r="B41" s="604"/>
      <c r="C41" s="604"/>
      <c r="D41" s="604"/>
      <c r="E41" s="604"/>
      <c r="F41" s="604"/>
      <c r="G41" s="604"/>
      <c r="H41" s="604"/>
      <c r="I41" s="604"/>
      <c r="J41" s="604"/>
      <c r="K41" s="604"/>
      <c r="L41" s="605"/>
      <c r="M41" s="602"/>
    </row>
    <row r="42" spans="1:13" ht="11.25" customHeight="1">
      <c r="A42" s="603"/>
      <c r="B42" s="604"/>
      <c r="C42" s="604"/>
      <c r="D42" s="604"/>
      <c r="E42" s="604"/>
      <c r="F42" s="604"/>
      <c r="G42" s="604"/>
      <c r="H42" s="604"/>
      <c r="I42" s="604"/>
      <c r="J42" s="604"/>
      <c r="K42" s="604"/>
      <c r="L42" s="605"/>
      <c r="M42" s="602"/>
    </row>
    <row r="43" spans="1:13" ht="11.25" customHeight="1">
      <c r="A43" s="603"/>
      <c r="B43" s="604"/>
      <c r="C43" s="604"/>
      <c r="D43" s="604"/>
      <c r="E43" s="604"/>
      <c r="F43" s="604"/>
      <c r="G43" s="604"/>
      <c r="H43" s="604"/>
      <c r="I43" s="604"/>
      <c r="J43" s="604"/>
      <c r="K43" s="604"/>
      <c r="L43" s="605"/>
      <c r="M43" s="602"/>
    </row>
    <row r="44" spans="1:13" ht="11.25" customHeight="1">
      <c r="A44" s="606"/>
      <c r="B44" s="607"/>
      <c r="C44" s="607"/>
      <c r="D44" s="607"/>
      <c r="E44" s="607"/>
      <c r="F44" s="607"/>
      <c r="G44" s="607"/>
      <c r="H44" s="607"/>
      <c r="I44" s="607"/>
      <c r="J44" s="607"/>
      <c r="K44" s="607"/>
      <c r="L44" s="608"/>
      <c r="M44" s="609"/>
    </row>
    <row r="45" spans="1:13" ht="11.25" customHeight="1">
      <c r="A45" s="593" t="s">
        <v>826</v>
      </c>
      <c r="B45" s="610">
        <f aca="true" t="shared" si="2" ref="B45:L45">+B40+B35</f>
        <v>0</v>
      </c>
      <c r="C45" s="610">
        <f t="shared" si="2"/>
        <v>0</v>
      </c>
      <c r="D45" s="610">
        <f t="shared" si="2"/>
        <v>0</v>
      </c>
      <c r="E45" s="610">
        <f t="shared" si="2"/>
        <v>0</v>
      </c>
      <c r="F45" s="610">
        <f t="shared" si="2"/>
        <v>0</v>
      </c>
      <c r="G45" s="610">
        <f t="shared" si="2"/>
        <v>0</v>
      </c>
      <c r="H45" s="610">
        <f t="shared" si="2"/>
        <v>0</v>
      </c>
      <c r="I45" s="610">
        <f t="shared" si="2"/>
        <v>0</v>
      </c>
      <c r="J45" s="610">
        <f t="shared" si="2"/>
        <v>0</v>
      </c>
      <c r="K45" s="610">
        <f t="shared" si="2"/>
        <v>0</v>
      </c>
      <c r="L45" s="611">
        <f t="shared" si="2"/>
        <v>0</v>
      </c>
      <c r="M45" s="612"/>
    </row>
    <row r="46" spans="1:13" ht="11.25" customHeight="1">
      <c r="A46" s="593" t="s">
        <v>827</v>
      </c>
      <c r="B46" s="613"/>
      <c r="C46" s="613"/>
      <c r="D46" s="613"/>
      <c r="E46" s="613"/>
      <c r="F46" s="613"/>
      <c r="G46" s="613"/>
      <c r="H46" s="613"/>
      <c r="I46" s="613"/>
      <c r="J46" s="613"/>
      <c r="K46" s="613"/>
      <c r="L46" s="614"/>
      <c r="M46" s="612"/>
    </row>
    <row r="47" spans="1:13" ht="22.5" customHeight="1">
      <c r="A47" s="593" t="s">
        <v>828</v>
      </c>
      <c r="B47" s="615">
        <f aca="true" t="shared" si="3" ref="B47:L47">IF(B46="",0,IF(B46=0,0,B35/B46))</f>
        <v>0</v>
      </c>
      <c r="C47" s="615">
        <f t="shared" si="3"/>
        <v>0</v>
      </c>
      <c r="D47" s="615">
        <f t="shared" si="3"/>
        <v>0</v>
      </c>
      <c r="E47" s="615">
        <f t="shared" si="3"/>
        <v>0</v>
      </c>
      <c r="F47" s="615">
        <f t="shared" si="3"/>
        <v>0</v>
      </c>
      <c r="G47" s="615">
        <f t="shared" si="3"/>
        <v>0</v>
      </c>
      <c r="H47" s="615">
        <f t="shared" si="3"/>
        <v>0</v>
      </c>
      <c r="I47" s="615">
        <f t="shared" si="3"/>
        <v>0</v>
      </c>
      <c r="J47" s="615">
        <f t="shared" si="3"/>
        <v>0</v>
      </c>
      <c r="K47" s="615">
        <f t="shared" si="3"/>
        <v>0</v>
      </c>
      <c r="L47" s="616">
        <f t="shared" si="3"/>
        <v>0</v>
      </c>
      <c r="M47" s="612"/>
    </row>
    <row r="48" spans="1:13" ht="11.25" customHeight="1">
      <c r="A48" s="617" t="s">
        <v>829</v>
      </c>
      <c r="B48" s="618"/>
      <c r="C48" s="618"/>
      <c r="D48" s="618"/>
      <c r="E48" s="618"/>
      <c r="F48" s="618"/>
      <c r="G48" s="618"/>
      <c r="H48" s="618"/>
      <c r="I48" s="618"/>
      <c r="J48" s="618"/>
      <c r="K48" s="618"/>
      <c r="L48" s="619"/>
      <c r="M48" s="620"/>
    </row>
    <row r="49" spans="1:13" ht="11.25" customHeight="1">
      <c r="A49" s="376" t="s">
        <v>138</v>
      </c>
      <c r="B49" s="376"/>
      <c r="C49" s="376"/>
      <c r="D49" s="376"/>
      <c r="E49" s="376"/>
      <c r="F49" s="376"/>
      <c r="G49" s="376"/>
      <c r="H49" s="376"/>
      <c r="I49" s="376"/>
      <c r="J49" s="376"/>
      <c r="K49" s="376"/>
      <c r="L49" s="376"/>
      <c r="M49" s="621"/>
    </row>
    <row r="65536" ht="11.25" customHeight="1"/>
  </sheetData>
  <sheetProtection password="DA51" sheet="1" selectLockedCells="1"/>
  <mergeCells count="94">
    <mergeCell ref="K32:K34"/>
    <mergeCell ref="L32:L34"/>
    <mergeCell ref="B30:D30"/>
    <mergeCell ref="E30:G30"/>
    <mergeCell ref="H30:J30"/>
    <mergeCell ref="K30:L30"/>
    <mergeCell ref="D32:D34"/>
    <mergeCell ref="E32:E34"/>
    <mergeCell ref="F32:F34"/>
    <mergeCell ref="G32:G34"/>
    <mergeCell ref="H32:H34"/>
    <mergeCell ref="I32:I34"/>
    <mergeCell ref="B28:D28"/>
    <mergeCell ref="E28:G28"/>
    <mergeCell ref="H28:J28"/>
    <mergeCell ref="J32:J34"/>
    <mergeCell ref="K28:L28"/>
    <mergeCell ref="B29:D29"/>
    <mergeCell ref="E29:G29"/>
    <mergeCell ref="H29:J29"/>
    <mergeCell ref="K29:L29"/>
    <mergeCell ref="B26:D26"/>
    <mergeCell ref="E26:G26"/>
    <mergeCell ref="H26:J26"/>
    <mergeCell ref="K26:L26"/>
    <mergeCell ref="B27:D27"/>
    <mergeCell ref="E27:G27"/>
    <mergeCell ref="H27:J27"/>
    <mergeCell ref="K27:L27"/>
    <mergeCell ref="B24:D24"/>
    <mergeCell ref="E24:G24"/>
    <mergeCell ref="H24:J24"/>
    <mergeCell ref="K24:L24"/>
    <mergeCell ref="B25:D25"/>
    <mergeCell ref="E25:G25"/>
    <mergeCell ref="H25:J25"/>
    <mergeCell ref="K25:L25"/>
    <mergeCell ref="B22:D22"/>
    <mergeCell ref="E22:G22"/>
    <mergeCell ref="H22:J22"/>
    <mergeCell ref="K22:L22"/>
    <mergeCell ref="B23:D23"/>
    <mergeCell ref="E23:G23"/>
    <mergeCell ref="H23:J23"/>
    <mergeCell ref="K23:L23"/>
    <mergeCell ref="B20:D20"/>
    <mergeCell ref="E20:G20"/>
    <mergeCell ref="H20:J20"/>
    <mergeCell ref="K20:L20"/>
    <mergeCell ref="B21:D21"/>
    <mergeCell ref="E21:G21"/>
    <mergeCell ref="H21:J21"/>
    <mergeCell ref="K21:L21"/>
    <mergeCell ref="B18:D18"/>
    <mergeCell ref="E18:G18"/>
    <mergeCell ref="H18:J18"/>
    <mergeCell ref="K18:L18"/>
    <mergeCell ref="B19:D19"/>
    <mergeCell ref="E19:G19"/>
    <mergeCell ref="H19:J19"/>
    <mergeCell ref="K19:L19"/>
    <mergeCell ref="B16:D16"/>
    <mergeCell ref="E16:G16"/>
    <mergeCell ref="H16:J16"/>
    <mergeCell ref="K16:L16"/>
    <mergeCell ref="B17:D17"/>
    <mergeCell ref="E17:G17"/>
    <mergeCell ref="H17:J17"/>
    <mergeCell ref="K17:L17"/>
    <mergeCell ref="K13:L13"/>
    <mergeCell ref="B14:D14"/>
    <mergeCell ref="E14:G14"/>
    <mergeCell ref="H14:J14"/>
    <mergeCell ref="K14:L14"/>
    <mergeCell ref="B15:D15"/>
    <mergeCell ref="E15:G15"/>
    <mergeCell ref="H15:J15"/>
    <mergeCell ref="K15:L15"/>
    <mergeCell ref="A9:K9"/>
    <mergeCell ref="A10:A13"/>
    <mergeCell ref="B10:D12"/>
    <mergeCell ref="E10:J10"/>
    <mergeCell ref="K10:L12"/>
    <mergeCell ref="E11:J11"/>
    <mergeCell ref="E12:G13"/>
    <mergeCell ref="H12:J12"/>
    <mergeCell ref="B13:D13"/>
    <mergeCell ref="H13:J13"/>
    <mergeCell ref="A1:L1"/>
    <mergeCell ref="A3:L3"/>
    <mergeCell ref="A4:L4"/>
    <mergeCell ref="A5:L5"/>
    <mergeCell ref="A6:L6"/>
    <mergeCell ref="A7:L7"/>
  </mergeCells>
  <printOptions/>
  <pageMargins left="0.7874015748031497" right="0.7874015748031497" top="0.69" bottom="0.73" header="0.5118110236220472" footer="0.5118110236220472"/>
  <pageSetup horizontalDpi="300" verticalDpi="3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Plan18"/>
  <dimension ref="A1:E89"/>
  <sheetViews>
    <sheetView tabSelected="1" zoomScale="116" zoomScaleNormal="116" zoomScalePageLayoutView="0" workbookViewId="0" topLeftCell="A1">
      <selection activeCell="A89" sqref="A89:E89"/>
    </sheetView>
  </sheetViews>
  <sheetFormatPr defaultColWidth="0.9921875" defaultRowHeight="6.75" customHeight="1"/>
  <cols>
    <col min="1" max="1" width="71.00390625" style="622" customWidth="1"/>
    <col min="2" max="2" width="14.7109375" style="622" customWidth="1"/>
    <col min="3" max="3" width="14.7109375" style="623" customWidth="1"/>
    <col min="4" max="5" width="14.7109375" style="622" customWidth="1"/>
    <col min="6" max="61" width="15.7109375" style="622" customWidth="1"/>
    <col min="62" max="16384" width="0.9921875" style="622" customWidth="1"/>
  </cols>
  <sheetData>
    <row r="1" spans="1:5" ht="15.75" customHeight="1">
      <c r="A1" s="976" t="s">
        <v>830</v>
      </c>
      <c r="B1" s="976"/>
      <c r="C1" s="976"/>
      <c r="D1" s="976"/>
      <c r="E1" s="976"/>
    </row>
    <row r="2" ht="6.75" customHeight="1">
      <c r="A2" s="624"/>
    </row>
    <row r="3" spans="1:5" ht="11.25" customHeight="1">
      <c r="A3" s="977" t="s">
        <v>928</v>
      </c>
      <c r="B3" s="977"/>
      <c r="C3" s="977"/>
      <c r="D3" s="977"/>
      <c r="E3" s="977"/>
    </row>
    <row r="4" spans="1:5" ht="11.25" customHeight="1">
      <c r="A4" s="978" t="s">
        <v>831</v>
      </c>
      <c r="B4" s="978"/>
      <c r="C4" s="978"/>
      <c r="D4" s="978"/>
      <c r="E4" s="978"/>
    </row>
    <row r="5" spans="1:5" ht="11.25" customHeight="1">
      <c r="A5" s="979" t="s">
        <v>20</v>
      </c>
      <c r="B5" s="979"/>
      <c r="C5" s="979"/>
      <c r="D5" s="979"/>
      <c r="E5" s="979"/>
    </row>
    <row r="6" spans="1:5" ht="11.25" customHeight="1">
      <c r="A6" s="977" t="s">
        <v>943</v>
      </c>
      <c r="B6" s="977"/>
      <c r="C6" s="977"/>
      <c r="D6" s="977"/>
      <c r="E6" s="977"/>
    </row>
    <row r="7" spans="1:5" ht="6.75" customHeight="1">
      <c r="A7" s="625"/>
      <c r="B7" s="625"/>
      <c r="C7" s="625"/>
      <c r="D7" s="625"/>
      <c r="E7" s="625"/>
    </row>
    <row r="8" spans="1:5" ht="11.25" customHeight="1">
      <c r="A8" s="622" t="s">
        <v>832</v>
      </c>
      <c r="B8" s="626"/>
      <c r="E8" s="627">
        <v>1</v>
      </c>
    </row>
    <row r="9" spans="1:5" s="357" customFormat="1" ht="12" customHeight="1">
      <c r="A9" s="359" t="s">
        <v>19</v>
      </c>
      <c r="B9" s="980" t="s">
        <v>28</v>
      </c>
      <c r="C9" s="980"/>
      <c r="D9" s="981" t="s">
        <v>30</v>
      </c>
      <c r="E9" s="981"/>
    </row>
    <row r="10" spans="1:5" ht="11.25" customHeight="1">
      <c r="A10" s="630" t="s">
        <v>25</v>
      </c>
      <c r="B10" s="982"/>
      <c r="C10" s="982"/>
      <c r="D10" s="982"/>
      <c r="E10" s="982"/>
    </row>
    <row r="11" spans="1:5" ht="11.25" customHeight="1">
      <c r="A11" s="632" t="s">
        <v>833</v>
      </c>
      <c r="B11" s="983">
        <v>42474477.94</v>
      </c>
      <c r="C11" s="983"/>
      <c r="D11" s="983">
        <f>B11</f>
        <v>42474477.94</v>
      </c>
      <c r="E11" s="983"/>
    </row>
    <row r="12" spans="1:5" ht="11.25" customHeight="1">
      <c r="A12" s="632" t="s">
        <v>834</v>
      </c>
      <c r="B12" s="983">
        <v>42474477.94</v>
      </c>
      <c r="C12" s="983"/>
      <c r="D12" s="983">
        <f>B12</f>
        <v>42474477.94</v>
      </c>
      <c r="E12" s="983"/>
    </row>
    <row r="13" spans="1:5" ht="11.25" customHeight="1">
      <c r="A13" s="632" t="s">
        <v>835</v>
      </c>
      <c r="B13" s="983">
        <f>'Anexo 1 - BO'!D83</f>
        <v>8162227.66</v>
      </c>
      <c r="C13" s="983"/>
      <c r="D13" s="983">
        <f>'Anexo 1 - BO'!G83</f>
        <v>36297601.56</v>
      </c>
      <c r="E13" s="983"/>
    </row>
    <row r="14" spans="1:5" ht="11.25" customHeight="1">
      <c r="A14" s="632" t="s">
        <v>836</v>
      </c>
      <c r="B14" s="983"/>
      <c r="C14" s="983"/>
      <c r="D14" s="983"/>
      <c r="E14" s="983"/>
    </row>
    <row r="15" spans="1:5" ht="11.25" customHeight="1">
      <c r="A15" s="632" t="s">
        <v>837</v>
      </c>
      <c r="B15" s="983"/>
      <c r="C15" s="983"/>
      <c r="D15" s="983"/>
      <c r="E15" s="983"/>
    </row>
    <row r="16" spans="1:5" ht="11.25" customHeight="1">
      <c r="A16" s="630" t="s">
        <v>109</v>
      </c>
      <c r="B16" s="982"/>
      <c r="C16" s="982"/>
      <c r="D16" s="982"/>
      <c r="E16" s="982"/>
    </row>
    <row r="17" spans="1:5" ht="11.25" customHeight="1">
      <c r="A17" s="634" t="s">
        <v>838</v>
      </c>
      <c r="B17" s="983">
        <f>B11</f>
        <v>42474477.94</v>
      </c>
      <c r="C17" s="983"/>
      <c r="D17" s="983">
        <f>B17</f>
        <v>42474477.94</v>
      </c>
      <c r="E17" s="983"/>
    </row>
    <row r="18" spans="1:5" ht="11.25" customHeight="1">
      <c r="A18" s="634" t="s">
        <v>839</v>
      </c>
      <c r="B18" s="983">
        <v>0</v>
      </c>
      <c r="C18" s="983"/>
      <c r="D18" s="983">
        <v>0</v>
      </c>
      <c r="E18" s="983"/>
    </row>
    <row r="19" spans="1:5" ht="11.25" customHeight="1">
      <c r="A19" s="634" t="s">
        <v>840</v>
      </c>
      <c r="B19" s="983">
        <f>B17</f>
        <v>42474477.94</v>
      </c>
      <c r="C19" s="983"/>
      <c r="D19" s="983">
        <f>D17</f>
        <v>42474477.94</v>
      </c>
      <c r="E19" s="983"/>
    </row>
    <row r="20" spans="1:5" ht="11.25" customHeight="1">
      <c r="A20" s="634" t="s">
        <v>841</v>
      </c>
      <c r="B20" s="983">
        <f>'Anexo 1 - BO'!E113</f>
        <v>2180831.7100000004</v>
      </c>
      <c r="C20" s="983"/>
      <c r="D20" s="983">
        <f>'Anexo 1 - BO'!F113</f>
        <v>36029619.69</v>
      </c>
      <c r="E20" s="983"/>
    </row>
    <row r="21" spans="1:5" ht="11.25" customHeight="1">
      <c r="A21" s="634" t="s">
        <v>842</v>
      </c>
      <c r="B21" s="983">
        <f>'Anexo 1 - BO'!G113</f>
        <v>6999799.52</v>
      </c>
      <c r="C21" s="983"/>
      <c r="D21" s="983">
        <f>'Anexo 1 - BO'!H113</f>
        <v>31808294.660000004</v>
      </c>
      <c r="E21" s="983"/>
    </row>
    <row r="22" spans="1:5" ht="11.25" customHeight="1">
      <c r="A22" s="635" t="s">
        <v>843</v>
      </c>
      <c r="B22" s="983"/>
      <c r="C22" s="983"/>
      <c r="D22" s="983">
        <f>D13-D21</f>
        <v>4489306.8999999985</v>
      </c>
      <c r="E22" s="983"/>
    </row>
    <row r="23" spans="1:5" s="357" customFormat="1" ht="12" customHeight="1">
      <c r="A23" s="359" t="s">
        <v>844</v>
      </c>
      <c r="B23" s="980" t="s">
        <v>28</v>
      </c>
      <c r="C23" s="980"/>
      <c r="D23" s="981" t="s">
        <v>30</v>
      </c>
      <c r="E23" s="981"/>
    </row>
    <row r="24" spans="1:5" ht="11.25" customHeight="1">
      <c r="A24" s="636" t="s">
        <v>845</v>
      </c>
      <c r="B24" s="984">
        <f>B20</f>
        <v>2180831.7100000004</v>
      </c>
      <c r="C24" s="984"/>
      <c r="D24" s="984">
        <f>D20</f>
        <v>36029619.69</v>
      </c>
      <c r="E24" s="984"/>
    </row>
    <row r="25" spans="1:5" ht="11.25" customHeight="1">
      <c r="A25" s="636" t="s">
        <v>846</v>
      </c>
      <c r="B25" s="984">
        <f>B21</f>
        <v>6999799.52</v>
      </c>
      <c r="C25" s="984"/>
      <c r="D25" s="984">
        <f>D21</f>
        <v>31808294.660000004</v>
      </c>
      <c r="E25" s="984"/>
    </row>
    <row r="26" spans="1:5" s="357" customFormat="1" ht="23.25" customHeight="1">
      <c r="A26" s="985" t="s">
        <v>847</v>
      </c>
      <c r="B26" s="985"/>
      <c r="C26" s="985"/>
      <c r="D26" s="981" t="s">
        <v>30</v>
      </c>
      <c r="E26" s="981"/>
    </row>
    <row r="27" spans="1:5" ht="11.25" customHeight="1">
      <c r="A27" s="986" t="s">
        <v>848</v>
      </c>
      <c r="B27" s="986"/>
      <c r="C27" s="986"/>
      <c r="D27" s="987">
        <f>'Anexo 3 - RCL'!N32</f>
        <v>34834956.38999999</v>
      </c>
      <c r="E27" s="987"/>
    </row>
    <row r="28" spans="1:4" ht="6.75" customHeight="1">
      <c r="A28" s="634"/>
      <c r="B28" s="634"/>
      <c r="C28" s="637"/>
      <c r="D28" s="637"/>
    </row>
    <row r="29" spans="1:5" s="357" customFormat="1" ht="12" customHeight="1">
      <c r="A29" s="359" t="s">
        <v>849</v>
      </c>
      <c r="B29" s="980" t="s">
        <v>28</v>
      </c>
      <c r="C29" s="980"/>
      <c r="D29" s="981" t="s">
        <v>30</v>
      </c>
      <c r="E29" s="981"/>
    </row>
    <row r="30" spans="1:5" s="638" customFormat="1" ht="11.25" customHeight="1">
      <c r="A30" s="632" t="s">
        <v>850</v>
      </c>
      <c r="B30" s="982"/>
      <c r="C30" s="982"/>
      <c r="D30" s="982"/>
      <c r="E30" s="982"/>
    </row>
    <row r="31" spans="1:5" ht="11.25" customHeight="1">
      <c r="A31" s="632" t="s">
        <v>851</v>
      </c>
      <c r="B31" s="983"/>
      <c r="C31" s="983"/>
      <c r="D31" s="983"/>
      <c r="E31" s="983"/>
    </row>
    <row r="32" spans="1:5" ht="11.25" customHeight="1">
      <c r="A32" s="632" t="s">
        <v>852</v>
      </c>
      <c r="B32" s="983"/>
      <c r="C32" s="983"/>
      <c r="D32" s="983"/>
      <c r="E32" s="983"/>
    </row>
    <row r="33" spans="1:5" ht="11.25" customHeight="1">
      <c r="A33" s="632" t="s">
        <v>853</v>
      </c>
      <c r="B33" s="983"/>
      <c r="C33" s="983"/>
      <c r="D33" s="983"/>
      <c r="E33" s="983"/>
    </row>
    <row r="34" spans="1:5" ht="11.25" customHeight="1">
      <c r="A34" s="632" t="s">
        <v>854</v>
      </c>
      <c r="B34" s="982"/>
      <c r="C34" s="982"/>
      <c r="D34" s="982"/>
      <c r="E34" s="982"/>
    </row>
    <row r="35" spans="1:5" ht="11.25" customHeight="1">
      <c r="A35" s="632" t="s">
        <v>855</v>
      </c>
      <c r="B35" s="983"/>
      <c r="C35" s="983"/>
      <c r="D35" s="983"/>
      <c r="E35" s="983"/>
    </row>
    <row r="36" spans="1:5" ht="11.25" customHeight="1">
      <c r="A36" s="632" t="s">
        <v>856</v>
      </c>
      <c r="B36" s="983"/>
      <c r="C36" s="983"/>
      <c r="D36" s="983"/>
      <c r="E36" s="983"/>
    </row>
    <row r="37" spans="1:5" ht="11.25" customHeight="1">
      <c r="A37" s="639" t="s">
        <v>857</v>
      </c>
      <c r="B37" s="988"/>
      <c r="C37" s="988"/>
      <c r="D37" s="988"/>
      <c r="E37" s="988"/>
    </row>
    <row r="38" ht="6.75" customHeight="1">
      <c r="E38" s="634"/>
    </row>
    <row r="39" spans="1:5" ht="11.25" customHeight="1">
      <c r="A39" s="989" t="s">
        <v>858</v>
      </c>
      <c r="B39" s="641" t="s">
        <v>859</v>
      </c>
      <c r="C39" s="961" t="s">
        <v>860</v>
      </c>
      <c r="D39" s="868" t="s">
        <v>861</v>
      </c>
      <c r="E39" s="868"/>
    </row>
    <row r="40" spans="1:5" ht="11.25" customHeight="1">
      <c r="A40" s="989"/>
      <c r="B40" s="642" t="s">
        <v>862</v>
      </c>
      <c r="C40" s="961"/>
      <c r="D40" s="868"/>
      <c r="E40" s="868"/>
    </row>
    <row r="41" spans="1:5" ht="11.25" customHeight="1">
      <c r="A41" s="989"/>
      <c r="B41" s="642" t="s">
        <v>863</v>
      </c>
      <c r="C41" s="961"/>
      <c r="D41" s="868"/>
      <c r="E41" s="868"/>
    </row>
    <row r="42" spans="1:5" ht="11.25" customHeight="1">
      <c r="A42" s="989"/>
      <c r="B42" s="643" t="s">
        <v>31</v>
      </c>
      <c r="C42" s="643" t="s">
        <v>32</v>
      </c>
      <c r="D42" s="990" t="s">
        <v>33</v>
      </c>
      <c r="E42" s="990"/>
    </row>
    <row r="43" spans="1:5" ht="11.25" customHeight="1">
      <c r="A43" s="636" t="s">
        <v>864</v>
      </c>
      <c r="B43" s="644"/>
      <c r="C43" s="645">
        <v>-5167022.87</v>
      </c>
      <c r="D43" s="991"/>
      <c r="E43" s="991"/>
    </row>
    <row r="44" spans="1:5" ht="11.25" customHeight="1">
      <c r="A44" s="639" t="s">
        <v>865</v>
      </c>
      <c r="B44" s="646"/>
      <c r="C44" s="647">
        <v>7234069.52</v>
      </c>
      <c r="D44" s="992"/>
      <c r="E44" s="992"/>
    </row>
    <row r="46" spans="1:5" ht="11.25" customHeight="1">
      <c r="A46" s="852" t="s">
        <v>866</v>
      </c>
      <c r="B46" s="852" t="s">
        <v>867</v>
      </c>
      <c r="C46" s="641" t="s">
        <v>868</v>
      </c>
      <c r="D46" s="641" t="s">
        <v>869</v>
      </c>
      <c r="E46" s="648" t="s">
        <v>870</v>
      </c>
    </row>
    <row r="47" spans="1:5" ht="11.25" customHeight="1">
      <c r="A47" s="852"/>
      <c r="B47" s="852"/>
      <c r="C47" s="643" t="s">
        <v>30</v>
      </c>
      <c r="D47" s="643" t="s">
        <v>30</v>
      </c>
      <c r="E47" s="649" t="s">
        <v>871</v>
      </c>
    </row>
    <row r="48" spans="1:5" ht="11.25" customHeight="1">
      <c r="A48" s="632" t="s">
        <v>872</v>
      </c>
      <c r="B48" s="650">
        <f>SUM(B49:B52)</f>
        <v>1698338.52</v>
      </c>
      <c r="C48" s="650">
        <f>SUM(C49:C52)</f>
        <v>0</v>
      </c>
      <c r="D48" s="650">
        <f>SUM(D49:D52)</f>
        <v>1097810.99</v>
      </c>
      <c r="E48" s="651">
        <f>SUM(E49:E52)</f>
        <v>0</v>
      </c>
    </row>
    <row r="49" spans="1:5" ht="11.25" customHeight="1">
      <c r="A49" s="632" t="s">
        <v>873</v>
      </c>
      <c r="B49" s="652">
        <v>1698338.52</v>
      </c>
      <c r="C49" s="652"/>
      <c r="D49" s="652">
        <v>1097810.99</v>
      </c>
      <c r="E49" s="653"/>
    </row>
    <row r="50" spans="1:5" ht="11.25" customHeight="1">
      <c r="A50" s="632" t="s">
        <v>874</v>
      </c>
      <c r="B50" s="652"/>
      <c r="C50" s="652"/>
      <c r="D50" s="652"/>
      <c r="E50" s="653"/>
    </row>
    <row r="51" spans="1:5" ht="11.25" customHeight="1">
      <c r="A51" s="632" t="s">
        <v>875</v>
      </c>
      <c r="B51" s="652"/>
      <c r="C51" s="652"/>
      <c r="D51" s="652"/>
      <c r="E51" s="653"/>
    </row>
    <row r="52" spans="1:5" ht="11.25" customHeight="1">
      <c r="A52" s="632" t="s">
        <v>876</v>
      </c>
      <c r="B52" s="652"/>
      <c r="C52" s="652"/>
      <c r="D52" s="652"/>
      <c r="E52" s="653"/>
    </row>
    <row r="53" spans="1:5" ht="11.25" customHeight="1">
      <c r="A53" s="632" t="s">
        <v>877</v>
      </c>
      <c r="B53" s="650">
        <f>SUM(B54:B57)</f>
        <v>0</v>
      </c>
      <c r="C53" s="650">
        <f>SUM(C54:C57)</f>
        <v>0</v>
      </c>
      <c r="D53" s="650">
        <f>SUM(D54:D57)</f>
        <v>0</v>
      </c>
      <c r="E53" s="651">
        <f>SUM(E54:E57)</f>
        <v>0</v>
      </c>
    </row>
    <row r="54" spans="1:5" ht="11.25" customHeight="1">
      <c r="A54" s="632" t="s">
        <v>873</v>
      </c>
      <c r="B54" s="652"/>
      <c r="C54" s="652"/>
      <c r="D54" s="652"/>
      <c r="E54" s="653"/>
    </row>
    <row r="55" spans="1:5" ht="11.25" customHeight="1">
      <c r="A55" s="632" t="s">
        <v>874</v>
      </c>
      <c r="B55" s="652"/>
      <c r="C55" s="652"/>
      <c r="D55" s="652"/>
      <c r="E55" s="653"/>
    </row>
    <row r="56" spans="1:5" ht="11.25" customHeight="1">
      <c r="A56" s="632" t="s">
        <v>875</v>
      </c>
      <c r="B56" s="652"/>
      <c r="C56" s="652"/>
      <c r="D56" s="652"/>
      <c r="E56" s="653"/>
    </row>
    <row r="57" spans="1:5" ht="11.25" customHeight="1">
      <c r="A57" s="632" t="s">
        <v>876</v>
      </c>
      <c r="B57" s="652"/>
      <c r="C57" s="652"/>
      <c r="D57" s="652"/>
      <c r="E57" s="653"/>
    </row>
    <row r="58" spans="1:5" ht="11.25" customHeight="1">
      <c r="A58" s="654" t="s">
        <v>182</v>
      </c>
      <c r="B58" s="655">
        <f>+B53+B48</f>
        <v>1698338.52</v>
      </c>
      <c r="C58" s="655">
        <f>+C53+C48</f>
        <v>0</v>
      </c>
      <c r="D58" s="655">
        <f>+D53+D48</f>
        <v>1097810.99</v>
      </c>
      <c r="E58" s="656">
        <f>+E53+E48</f>
        <v>0</v>
      </c>
    </row>
    <row r="59" spans="1:5" ht="11.25" customHeight="1">
      <c r="A59" s="852" t="s">
        <v>878</v>
      </c>
      <c r="B59" s="993" t="s">
        <v>879</v>
      </c>
      <c r="C59" s="994" t="s">
        <v>880</v>
      </c>
      <c r="D59" s="994"/>
      <c r="E59" s="994"/>
    </row>
    <row r="60" spans="1:5" ht="11.25" customHeight="1">
      <c r="A60" s="852"/>
      <c r="B60" s="993"/>
      <c r="C60" s="657" t="s">
        <v>881</v>
      </c>
      <c r="D60" s="981" t="s">
        <v>882</v>
      </c>
      <c r="E60" s="981"/>
    </row>
    <row r="61" spans="1:5" ht="11.25" customHeight="1">
      <c r="A61" s="852"/>
      <c r="B61" s="852"/>
      <c r="C61" s="643" t="s">
        <v>883</v>
      </c>
      <c r="D61" s="981"/>
      <c r="E61" s="981"/>
    </row>
    <row r="62" spans="1:5" ht="11.25" customHeight="1">
      <c r="A62" s="658" t="s">
        <v>884</v>
      </c>
      <c r="B62" s="652">
        <f>'Anexo 8 - MDE - Municípios'!E136</f>
        <v>3548942.6659999974</v>
      </c>
      <c r="C62" s="659">
        <v>0.25</v>
      </c>
      <c r="D62" s="995">
        <f>'Anexo 8 - MDE - Municípios'!E137</f>
        <v>0.2521086697360358</v>
      </c>
      <c r="E62" s="995"/>
    </row>
    <row r="63" spans="1:5" ht="11.25" customHeight="1">
      <c r="A63" s="632" t="s">
        <v>885</v>
      </c>
      <c r="B63" s="652"/>
      <c r="C63" s="660">
        <v>0.6</v>
      </c>
      <c r="D63" s="996"/>
      <c r="E63" s="996"/>
    </row>
    <row r="64" spans="1:5" ht="11.25" customHeight="1">
      <c r="A64" s="632" t="s">
        <v>886</v>
      </c>
      <c r="B64" s="652">
        <f>'Anexo 8 - MDE - Municípios'!E97</f>
        <v>11078233.03</v>
      </c>
      <c r="C64" s="660">
        <v>0.6</v>
      </c>
      <c r="D64" s="996">
        <f>'Anexo 8 - MDE - Municípios'!F102</f>
        <v>0.8140277522955515</v>
      </c>
      <c r="E64" s="996"/>
    </row>
    <row r="65" spans="1:5" ht="11.25" customHeight="1">
      <c r="A65" s="639" t="s">
        <v>887</v>
      </c>
      <c r="B65" s="646">
        <f>'Anexo 8 - MDE - Municípios'!E83</f>
        <v>6666154.96</v>
      </c>
      <c r="C65" s="661">
        <v>0.1</v>
      </c>
      <c r="D65" s="992">
        <v>0</v>
      </c>
      <c r="E65" s="992"/>
    </row>
    <row r="66" spans="1:5" s="357" customFormat="1" ht="12" customHeight="1">
      <c r="A66" s="640" t="s">
        <v>888</v>
      </c>
      <c r="B66" s="980" t="s">
        <v>879</v>
      </c>
      <c r="C66" s="980"/>
      <c r="D66" s="981" t="s">
        <v>889</v>
      </c>
      <c r="E66" s="981"/>
    </row>
    <row r="67" spans="1:5" ht="11.25" customHeight="1">
      <c r="A67" s="654" t="s">
        <v>890</v>
      </c>
      <c r="B67" s="997"/>
      <c r="C67" s="997"/>
      <c r="D67" s="987"/>
      <c r="E67" s="987"/>
    </row>
    <row r="68" spans="1:5" ht="11.25" customHeight="1">
      <c r="A68" s="654" t="s">
        <v>891</v>
      </c>
      <c r="B68" s="987">
        <v>3098379.49</v>
      </c>
      <c r="C68" s="987"/>
      <c r="D68" s="987">
        <v>5262562.63</v>
      </c>
      <c r="E68" s="987"/>
    </row>
    <row r="69" spans="1:5" s="357" customFormat="1" ht="12" customHeight="1">
      <c r="A69" s="359" t="s">
        <v>892</v>
      </c>
      <c r="B69" s="628" t="s">
        <v>893</v>
      </c>
      <c r="C69" s="662" t="s">
        <v>894</v>
      </c>
      <c r="D69" s="628" t="s">
        <v>895</v>
      </c>
      <c r="E69" s="629" t="s">
        <v>896</v>
      </c>
    </row>
    <row r="70" spans="1:5" ht="11.25" customHeight="1">
      <c r="A70" s="632" t="s">
        <v>850</v>
      </c>
      <c r="B70" s="663"/>
      <c r="C70" s="663"/>
      <c r="D70" s="663"/>
      <c r="E70" s="664"/>
    </row>
    <row r="71" spans="1:5" ht="11.25" customHeight="1">
      <c r="A71" s="632" t="s">
        <v>897</v>
      </c>
      <c r="B71" s="665"/>
      <c r="C71" s="665"/>
      <c r="D71" s="665"/>
      <c r="E71" s="633"/>
    </row>
    <row r="72" spans="1:5" ht="11.25" customHeight="1">
      <c r="A72" s="632" t="s">
        <v>898</v>
      </c>
      <c r="B72" s="665"/>
      <c r="C72" s="665"/>
      <c r="D72" s="665"/>
      <c r="E72" s="633"/>
    </row>
    <row r="73" spans="1:5" ht="11.25" customHeight="1">
      <c r="A73" s="632" t="s">
        <v>853</v>
      </c>
      <c r="B73" s="666">
        <f>+B71-B72</f>
        <v>0</v>
      </c>
      <c r="C73" s="666">
        <f>+C71-C72</f>
        <v>0</v>
      </c>
      <c r="D73" s="666">
        <f>+D71-D72</f>
        <v>0</v>
      </c>
      <c r="E73" s="631">
        <f>+E71-E72</f>
        <v>0</v>
      </c>
    </row>
    <row r="74" spans="1:5" ht="11.25" customHeight="1">
      <c r="A74" s="632" t="s">
        <v>854</v>
      </c>
      <c r="B74" s="666"/>
      <c r="C74" s="666"/>
      <c r="D74" s="666"/>
      <c r="E74" s="631"/>
    </row>
    <row r="75" spans="1:5" ht="11.25" customHeight="1">
      <c r="A75" s="632" t="s">
        <v>899</v>
      </c>
      <c r="B75" s="665"/>
      <c r="C75" s="665"/>
      <c r="D75" s="665"/>
      <c r="E75" s="633"/>
    </row>
    <row r="76" spans="1:5" ht="11.25" customHeight="1">
      <c r="A76" s="632" t="s">
        <v>900</v>
      </c>
      <c r="B76" s="665"/>
      <c r="C76" s="665"/>
      <c r="D76" s="665"/>
      <c r="E76" s="633"/>
    </row>
    <row r="77" spans="1:5" ht="11.25" customHeight="1">
      <c r="A77" s="632" t="s">
        <v>857</v>
      </c>
      <c r="B77" s="666">
        <f>+B75-B76</f>
        <v>0</v>
      </c>
      <c r="C77" s="666">
        <f>+C75-C76</f>
        <v>0</v>
      </c>
      <c r="D77" s="666">
        <f>+D75-D76</f>
        <v>0</v>
      </c>
      <c r="E77" s="631">
        <f>+E75-E76</f>
        <v>0</v>
      </c>
    </row>
    <row r="78" spans="1:5" s="357" customFormat="1" ht="12" customHeight="1">
      <c r="A78" s="359" t="s">
        <v>901</v>
      </c>
      <c r="B78" s="980" t="s">
        <v>879</v>
      </c>
      <c r="C78" s="980"/>
      <c r="D78" s="981" t="s">
        <v>902</v>
      </c>
      <c r="E78" s="981"/>
    </row>
    <row r="79" spans="1:5" ht="11.25" customHeight="1">
      <c r="A79" s="654" t="s">
        <v>903</v>
      </c>
      <c r="B79" s="997"/>
      <c r="C79" s="997"/>
      <c r="D79" s="987"/>
      <c r="E79" s="987"/>
    </row>
    <row r="80" spans="1:5" ht="11.25" customHeight="1">
      <c r="A80" s="654" t="s">
        <v>904</v>
      </c>
      <c r="B80" s="987"/>
      <c r="C80" s="987"/>
      <c r="D80" s="987"/>
      <c r="E80" s="987"/>
    </row>
    <row r="81" spans="1:2" ht="6.75" customHeight="1">
      <c r="A81" s="635"/>
      <c r="B81" s="635"/>
    </row>
    <row r="82" spans="1:5" ht="11.25" customHeight="1">
      <c r="A82" s="989" t="s">
        <v>905</v>
      </c>
      <c r="B82" s="1000" t="s">
        <v>879</v>
      </c>
      <c r="C82" s="994" t="s">
        <v>906</v>
      </c>
      <c r="D82" s="994"/>
      <c r="E82" s="994"/>
    </row>
    <row r="83" spans="1:5" ht="11.25" customHeight="1">
      <c r="A83" s="989"/>
      <c r="B83" s="1000"/>
      <c r="C83" s="657" t="s">
        <v>881</v>
      </c>
      <c r="D83" s="868" t="s">
        <v>882</v>
      </c>
      <c r="E83" s="868"/>
    </row>
    <row r="84" spans="1:5" ht="11.25" customHeight="1">
      <c r="A84" s="989"/>
      <c r="B84" s="1000"/>
      <c r="C84" s="643" t="s">
        <v>883</v>
      </c>
      <c r="D84" s="868"/>
      <c r="E84" s="868"/>
    </row>
    <row r="85" spans="1:5" ht="11.25" customHeight="1">
      <c r="A85" s="654" t="s">
        <v>907</v>
      </c>
      <c r="B85" s="667">
        <f>'Anexo 12 - Saúde (Munic.)Ultimo'!D140</f>
        <v>7965541.83</v>
      </c>
      <c r="C85" s="668">
        <v>0.15</v>
      </c>
      <c r="D85" s="998">
        <f>'Anexo 12 - Saúde (Munic.)Ultimo'!F76</f>
        <v>0.2590493643704621</v>
      </c>
      <c r="E85" s="998"/>
    </row>
    <row r="86" spans="1:5" ht="6.75" customHeight="1">
      <c r="A86" s="669"/>
      <c r="B86" s="669"/>
      <c r="C86" s="670"/>
      <c r="D86" s="669"/>
      <c r="E86" s="669"/>
    </row>
    <row r="87" spans="1:5" s="357" customFormat="1" ht="12" customHeight="1">
      <c r="A87" s="671" t="s">
        <v>908</v>
      </c>
      <c r="B87" s="981" t="s">
        <v>909</v>
      </c>
      <c r="C87" s="981"/>
      <c r="D87" s="981"/>
      <c r="E87" s="981"/>
    </row>
    <row r="88" spans="1:5" ht="11.25" customHeight="1">
      <c r="A88" s="672" t="s">
        <v>910</v>
      </c>
      <c r="B88" s="999"/>
      <c r="C88" s="999"/>
      <c r="D88" s="999"/>
      <c r="E88" s="999"/>
    </row>
    <row r="89" spans="1:5" ht="11.25" customHeight="1">
      <c r="A89" s="853" t="s">
        <v>138</v>
      </c>
      <c r="B89" s="853"/>
      <c r="C89" s="853"/>
      <c r="D89" s="853"/>
      <c r="E89" s="853"/>
    </row>
    <row r="65536" ht="11.25" customHeight="1"/>
  </sheetData>
  <sheetProtection password="DA51" sheet="1" selectLockedCells="1"/>
  <mergeCells count="97">
    <mergeCell ref="D85:E85"/>
    <mergeCell ref="B87:E87"/>
    <mergeCell ref="B88:E88"/>
    <mergeCell ref="A89:E89"/>
    <mergeCell ref="B79:C79"/>
    <mergeCell ref="D79:E79"/>
    <mergeCell ref="B80:C80"/>
    <mergeCell ref="D80:E80"/>
    <mergeCell ref="A82:A84"/>
    <mergeCell ref="B82:B84"/>
    <mergeCell ref="C82:E82"/>
    <mergeCell ref="D83:E84"/>
    <mergeCell ref="B67:C67"/>
    <mergeCell ref="D67:E67"/>
    <mergeCell ref="B68:C68"/>
    <mergeCell ref="D68:E68"/>
    <mergeCell ref="B78:C78"/>
    <mergeCell ref="D78:E78"/>
    <mergeCell ref="D62:E62"/>
    <mergeCell ref="D63:E63"/>
    <mergeCell ref="D64:E64"/>
    <mergeCell ref="D65:E65"/>
    <mergeCell ref="B66:C66"/>
    <mergeCell ref="D66:E66"/>
    <mergeCell ref="A46:A47"/>
    <mergeCell ref="B46:B47"/>
    <mergeCell ref="A59:A61"/>
    <mergeCell ref="B59:B61"/>
    <mergeCell ref="C59:E59"/>
    <mergeCell ref="D60:E61"/>
    <mergeCell ref="A39:A42"/>
    <mergeCell ref="C39:C41"/>
    <mergeCell ref="D39:E41"/>
    <mergeCell ref="D42:E42"/>
    <mergeCell ref="D43:E43"/>
    <mergeCell ref="D44:E44"/>
    <mergeCell ref="B35:C35"/>
    <mergeCell ref="D35:E35"/>
    <mergeCell ref="B36:C36"/>
    <mergeCell ref="D36:E36"/>
    <mergeCell ref="B37:C37"/>
    <mergeCell ref="D37:E37"/>
    <mergeCell ref="B32:C32"/>
    <mergeCell ref="D32:E32"/>
    <mergeCell ref="B33:C33"/>
    <mergeCell ref="D33:E33"/>
    <mergeCell ref="B34:C34"/>
    <mergeCell ref="D34:E34"/>
    <mergeCell ref="B29:C29"/>
    <mergeCell ref="D29:E29"/>
    <mergeCell ref="B30:C30"/>
    <mergeCell ref="D30:E30"/>
    <mergeCell ref="B31:C31"/>
    <mergeCell ref="D31:E31"/>
    <mergeCell ref="B25:C25"/>
    <mergeCell ref="D25:E25"/>
    <mergeCell ref="A26:C26"/>
    <mergeCell ref="D26:E26"/>
    <mergeCell ref="A27:C27"/>
    <mergeCell ref="D27:E27"/>
    <mergeCell ref="B22:C22"/>
    <mergeCell ref="D22:E22"/>
    <mergeCell ref="B23:C23"/>
    <mergeCell ref="D23:E23"/>
    <mergeCell ref="B24:C24"/>
    <mergeCell ref="D24:E24"/>
    <mergeCell ref="B19:C19"/>
    <mergeCell ref="D19:E19"/>
    <mergeCell ref="B20:C20"/>
    <mergeCell ref="D20:E20"/>
    <mergeCell ref="B21:C21"/>
    <mergeCell ref="D21:E21"/>
    <mergeCell ref="B16:C16"/>
    <mergeCell ref="D16:E16"/>
    <mergeCell ref="B17:C17"/>
    <mergeCell ref="D17:E17"/>
    <mergeCell ref="B18:C18"/>
    <mergeCell ref="D18:E18"/>
    <mergeCell ref="B13:C13"/>
    <mergeCell ref="D13:E13"/>
    <mergeCell ref="B14:C14"/>
    <mergeCell ref="D14:E14"/>
    <mergeCell ref="B15:C15"/>
    <mergeCell ref="D15:E15"/>
    <mergeCell ref="B10:C10"/>
    <mergeCell ref="D10:E10"/>
    <mergeCell ref="B11:C11"/>
    <mergeCell ref="D11:E11"/>
    <mergeCell ref="B12:C12"/>
    <mergeCell ref="D12:E12"/>
    <mergeCell ref="A1:E1"/>
    <mergeCell ref="A3:E3"/>
    <mergeCell ref="A4:E4"/>
    <mergeCell ref="A5:E5"/>
    <mergeCell ref="A6:E6"/>
    <mergeCell ref="B9:C9"/>
    <mergeCell ref="D9:E9"/>
  </mergeCells>
  <printOptions horizontalCentered="1"/>
  <pageMargins left="0.37" right="0.2" top="0.52" bottom="0.73" header="0.26" footer="0.5118055555555555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5"/>
  <dimension ref="A1:J116"/>
  <sheetViews>
    <sheetView showGridLines="0" zoomScalePageLayoutView="0" workbookViewId="0" topLeftCell="A1">
      <pane xSplit="1" ySplit="12" topLeftCell="B98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H114" sqref="H114"/>
    </sheetView>
  </sheetViews>
  <sheetFormatPr defaultColWidth="9.140625" defaultRowHeight="22.5" customHeight="1"/>
  <cols>
    <col min="1" max="1" width="47.00390625" style="10" customWidth="1"/>
    <col min="2" max="10" width="16.140625" style="10" customWidth="1"/>
    <col min="11" max="16384" width="9.140625" style="10" customWidth="1"/>
  </cols>
  <sheetData>
    <row r="1" ht="15.75" customHeight="1">
      <c r="A1" s="11" t="s">
        <v>17</v>
      </c>
    </row>
    <row r="2" ht="4.5" customHeight="1">
      <c r="A2" s="12"/>
    </row>
    <row r="3" spans="1:10" ht="11.25" customHeight="1">
      <c r="A3" s="685" t="str">
        <f>'Informações Iniciais'!A2:B2</f>
        <v>PREFEITURA MUNICIPAL DE JOÃO LISBOA</v>
      </c>
      <c r="B3" s="685"/>
      <c r="C3" s="685"/>
      <c r="D3" s="685"/>
      <c r="E3" s="685"/>
      <c r="F3" s="685"/>
      <c r="G3" s="685"/>
      <c r="H3" s="685"/>
      <c r="I3" s="685"/>
      <c r="J3" s="685"/>
    </row>
    <row r="4" spans="1:10" ht="11.25" customHeight="1">
      <c r="A4" s="686" t="s">
        <v>18</v>
      </c>
      <c r="B4" s="686"/>
      <c r="C4" s="686"/>
      <c r="D4" s="686"/>
      <c r="E4" s="686"/>
      <c r="F4" s="686"/>
      <c r="G4" s="686"/>
      <c r="H4" s="686"/>
      <c r="I4" s="686"/>
      <c r="J4" s="686"/>
    </row>
    <row r="5" spans="1:10" ht="11.25" customHeight="1">
      <c r="A5" s="687" t="s">
        <v>19</v>
      </c>
      <c r="B5" s="687"/>
      <c r="C5" s="687"/>
      <c r="D5" s="687"/>
      <c r="E5" s="687"/>
      <c r="F5" s="687"/>
      <c r="G5" s="687"/>
      <c r="H5" s="687"/>
      <c r="I5" s="687"/>
      <c r="J5" s="687"/>
    </row>
    <row r="6" spans="1:10" ht="11.25" customHeight="1">
      <c r="A6" s="688" t="s">
        <v>20</v>
      </c>
      <c r="B6" s="688"/>
      <c r="C6" s="688"/>
      <c r="D6" s="688"/>
      <c r="E6" s="688"/>
      <c r="F6" s="688"/>
      <c r="G6" s="688"/>
      <c r="H6" s="688"/>
      <c r="I6" s="688"/>
      <c r="J6" s="688"/>
    </row>
    <row r="7" spans="1:10" ht="11.25" customHeight="1">
      <c r="A7" s="685" t="str">
        <f>'Informações Iniciais'!A5</f>
        <v>PERÍODO DE REFERÊNCIA: JANEIRO A DEZEMBRO/ 2013</v>
      </c>
      <c r="B7" s="685"/>
      <c r="C7" s="685"/>
      <c r="D7" s="685"/>
      <c r="E7" s="685"/>
      <c r="F7" s="685"/>
      <c r="G7" s="685"/>
      <c r="H7" s="685"/>
      <c r="I7" s="685"/>
      <c r="J7" s="685"/>
    </row>
    <row r="8" spans="1:10" ht="4.5" customHeight="1">
      <c r="A8" s="14"/>
      <c r="B8" s="14"/>
      <c r="C8" s="14"/>
      <c r="D8" s="14"/>
      <c r="E8" s="14"/>
      <c r="F8" s="14"/>
      <c r="G8" s="14"/>
      <c r="H8" s="14"/>
      <c r="I8" s="15"/>
      <c r="J8" s="15"/>
    </row>
    <row r="9" spans="1:10" ht="11.25" customHeight="1">
      <c r="A9" s="16" t="s">
        <v>21</v>
      </c>
      <c r="B9" s="17"/>
      <c r="C9" s="18"/>
      <c r="D9" s="18"/>
      <c r="E9" s="19"/>
      <c r="F9" s="18"/>
      <c r="G9" s="18"/>
      <c r="H9" s="20"/>
      <c r="I9" s="15"/>
      <c r="J9" s="21">
        <v>1</v>
      </c>
    </row>
    <row r="10" spans="1:10" ht="14.25" customHeight="1">
      <c r="A10" s="22"/>
      <c r="B10" s="23" t="s">
        <v>22</v>
      </c>
      <c r="C10" s="24" t="s">
        <v>22</v>
      </c>
      <c r="D10" s="689" t="s">
        <v>23</v>
      </c>
      <c r="E10" s="689"/>
      <c r="F10" s="689"/>
      <c r="G10" s="689"/>
      <c r="H10" s="689"/>
      <c r="I10" s="26"/>
      <c r="J10" s="27" t="s">
        <v>24</v>
      </c>
    </row>
    <row r="11" spans="1:10" ht="11.25" customHeight="1">
      <c r="A11" s="28" t="s">
        <v>25</v>
      </c>
      <c r="B11" s="29" t="s">
        <v>26</v>
      </c>
      <c r="C11" s="29" t="s">
        <v>27</v>
      </c>
      <c r="D11" s="690" t="s">
        <v>28</v>
      </c>
      <c r="E11" s="690"/>
      <c r="F11" s="30" t="s">
        <v>29</v>
      </c>
      <c r="G11" s="690" t="s">
        <v>30</v>
      </c>
      <c r="H11" s="690"/>
      <c r="I11" s="31" t="s">
        <v>29</v>
      </c>
      <c r="J11" s="31"/>
    </row>
    <row r="12" spans="1:10" ht="11.25" customHeight="1">
      <c r="A12" s="32"/>
      <c r="B12" s="33"/>
      <c r="C12" s="34" t="s">
        <v>31</v>
      </c>
      <c r="D12" s="691" t="s">
        <v>32</v>
      </c>
      <c r="E12" s="691"/>
      <c r="F12" s="35" t="s">
        <v>33</v>
      </c>
      <c r="G12" s="691" t="s">
        <v>34</v>
      </c>
      <c r="H12" s="691"/>
      <c r="I12" s="36" t="s">
        <v>35</v>
      </c>
      <c r="J12" s="36" t="s">
        <v>36</v>
      </c>
    </row>
    <row r="13" spans="1:10" ht="12.75" customHeight="1">
      <c r="A13" s="37" t="s">
        <v>37</v>
      </c>
      <c r="B13" s="38">
        <f>B14+B54</f>
        <v>42474477.94</v>
      </c>
      <c r="C13" s="38">
        <f>C14+C54</f>
        <v>42474477.94</v>
      </c>
      <c r="D13" s="692">
        <f>D14+D54</f>
        <v>8162227.66</v>
      </c>
      <c r="E13" s="692"/>
      <c r="F13" s="39">
        <f>F14+F54</f>
        <v>1.4696237659892875</v>
      </c>
      <c r="G13" s="692">
        <f>G14+G54</f>
        <v>36297601.56</v>
      </c>
      <c r="H13" s="692"/>
      <c r="I13" s="39">
        <f>I14+I54</f>
        <v>8.812254194721191</v>
      </c>
      <c r="J13" s="40">
        <f>J14+J54</f>
        <v>6176876.379999999</v>
      </c>
    </row>
    <row r="14" spans="1:10" ht="12.75" customHeight="1">
      <c r="A14" s="41" t="s">
        <v>38</v>
      </c>
      <c r="B14" s="38">
        <f>B15+B19+B23+B31+B35+B40+B41+B48</f>
        <v>39216235.94</v>
      </c>
      <c r="C14" s="38">
        <f>C15+C19+C23+C31+C35+C40+C41+C48</f>
        <v>39216235.94</v>
      </c>
      <c r="D14" s="693">
        <f>D15+D19+D23+D31+D35+D40+D41+D48</f>
        <v>7772227.66</v>
      </c>
      <c r="E14" s="693"/>
      <c r="F14" s="39">
        <f>F15+F19+F23+F31+F35+F40+F41+F48</f>
        <v>1.3445892612750057</v>
      </c>
      <c r="G14" s="693">
        <f>G15+G19+G23+G31+G35+G40+G41+G48</f>
        <v>34834956.39</v>
      </c>
      <c r="H14" s="693"/>
      <c r="I14" s="39">
        <f>I15+I19+I23+I31+I35+I40+I41+I48</f>
        <v>8.343328260352765</v>
      </c>
      <c r="J14" s="43">
        <f>J15+J19+J23+J31+J35+J40+J41+J48</f>
        <v>4381279.549999999</v>
      </c>
    </row>
    <row r="15" spans="1:10" ht="12.75" customHeight="1">
      <c r="A15" s="41" t="s">
        <v>39</v>
      </c>
      <c r="B15" s="38">
        <f>SUM(B16:B18)</f>
        <v>1062878</v>
      </c>
      <c r="C15" s="38">
        <f>SUM(C16:C18)</f>
        <v>1062878</v>
      </c>
      <c r="D15" s="693">
        <f>SUM(D16:D18)</f>
        <v>320604.13</v>
      </c>
      <c r="E15" s="693"/>
      <c r="F15" s="39">
        <f>SUM(F16:F18)</f>
        <v>0.549435765902398</v>
      </c>
      <c r="G15" s="693">
        <f>SUM(G16:G18)</f>
        <v>1032412.8200000001</v>
      </c>
      <c r="H15" s="693"/>
      <c r="I15" s="39">
        <f>SUM(I16:I18)</f>
        <v>4.207536513860074</v>
      </c>
      <c r="J15" s="43">
        <f>SUM(J16:J18)</f>
        <v>30465.179999999964</v>
      </c>
    </row>
    <row r="16" spans="1:10" ht="12.75" customHeight="1">
      <c r="A16" s="41" t="s">
        <v>40</v>
      </c>
      <c r="B16" s="44">
        <v>1013497</v>
      </c>
      <c r="C16" s="44">
        <v>1013497</v>
      </c>
      <c r="D16" s="694">
        <v>308503.79</v>
      </c>
      <c r="E16" s="694"/>
      <c r="F16" s="39">
        <f>IF($C16="",0,D16/$C16)</f>
        <v>0.3043953657484926</v>
      </c>
      <c r="G16" s="694">
        <v>866877.67</v>
      </c>
      <c r="H16" s="694"/>
      <c r="I16" s="39">
        <f>IF($C16="",0,G16/$C16)</f>
        <v>0.855333237296213</v>
      </c>
      <c r="J16" s="43">
        <f>C16-G16</f>
        <v>146619.32999999996</v>
      </c>
    </row>
    <row r="17" spans="1:10" ht="12.75" customHeight="1">
      <c r="A17" s="41" t="s">
        <v>41</v>
      </c>
      <c r="B17" s="44">
        <v>49381</v>
      </c>
      <c r="C17" s="44">
        <v>49381</v>
      </c>
      <c r="D17" s="694">
        <v>12100.34</v>
      </c>
      <c r="E17" s="694"/>
      <c r="F17" s="39">
        <f>IF(C17="",0,D17/C17)</f>
        <v>0.24504040015390535</v>
      </c>
      <c r="G17" s="694">
        <v>165535.15</v>
      </c>
      <c r="H17" s="694"/>
      <c r="I17" s="39">
        <f>IF($C17="",0,G17/$C17)</f>
        <v>3.3522032765638605</v>
      </c>
      <c r="J17" s="43">
        <f>C17-G17</f>
        <v>-116154.15</v>
      </c>
    </row>
    <row r="18" spans="1:10" ht="12.75" customHeight="1">
      <c r="A18" s="41" t="s">
        <v>42</v>
      </c>
      <c r="B18" s="44"/>
      <c r="C18" s="44"/>
      <c r="D18" s="694">
        <v>0</v>
      </c>
      <c r="E18" s="694"/>
      <c r="F18" s="39">
        <f>IF(C18="",0,D18/C18)</f>
        <v>0</v>
      </c>
      <c r="G18" s="694">
        <v>0</v>
      </c>
      <c r="H18" s="694"/>
      <c r="I18" s="39">
        <f>IF($C18="",0,G18/$C18)</f>
        <v>0</v>
      </c>
      <c r="J18" s="43">
        <f>C18-G18</f>
        <v>0</v>
      </c>
    </row>
    <row r="19" spans="1:10" ht="12.75" customHeight="1">
      <c r="A19" s="41" t="s">
        <v>43</v>
      </c>
      <c r="B19" s="38">
        <f>SUM(B20:B22)</f>
        <v>401828</v>
      </c>
      <c r="C19" s="38">
        <f>SUM(C20:C22)</f>
        <v>401828</v>
      </c>
      <c r="D19" s="693">
        <f>SUM(D20:D22)</f>
        <v>77934.39</v>
      </c>
      <c r="E19" s="693"/>
      <c r="F19" s="39">
        <f>SUM(F20:F22)</f>
        <v>0.19394962521277762</v>
      </c>
      <c r="G19" s="693">
        <f>SUM(G20:G22)</f>
        <v>410657.3</v>
      </c>
      <c r="H19" s="693"/>
      <c r="I19" s="39">
        <f>SUM(I20:I22)</f>
        <v>1.021972834147944</v>
      </c>
      <c r="J19" s="43">
        <f>SUM(J20:J22)</f>
        <v>-8829.299999999988</v>
      </c>
    </row>
    <row r="20" spans="1:10" ht="12.75" customHeight="1">
      <c r="A20" s="41" t="s">
        <v>44</v>
      </c>
      <c r="B20" s="44"/>
      <c r="C20" s="44"/>
      <c r="D20" s="694"/>
      <c r="E20" s="694"/>
      <c r="F20" s="39">
        <f>IF(C20="",0,D20/C20)</f>
        <v>0</v>
      </c>
      <c r="G20" s="694"/>
      <c r="H20" s="694"/>
      <c r="I20" s="39">
        <f>IF($C20="",0,G20/$C20)</f>
        <v>0</v>
      </c>
      <c r="J20" s="43">
        <f>C20-G20</f>
        <v>0</v>
      </c>
    </row>
    <row r="21" spans="1:10" ht="12.75" customHeight="1">
      <c r="A21" s="41" t="s">
        <v>45</v>
      </c>
      <c r="B21" s="44"/>
      <c r="C21" s="44"/>
      <c r="D21" s="694"/>
      <c r="E21" s="694"/>
      <c r="F21" s="39">
        <f>IF(C21="",0,D21/C21)</f>
        <v>0</v>
      </c>
      <c r="G21" s="694"/>
      <c r="H21" s="694"/>
      <c r="I21" s="39">
        <f>IF($C21="",0,G21/$C21)</f>
        <v>0</v>
      </c>
      <c r="J21" s="43">
        <f>C21-G21</f>
        <v>0</v>
      </c>
    </row>
    <row r="22" spans="1:10" ht="12.75" customHeight="1">
      <c r="A22" s="41" t="s">
        <v>46</v>
      </c>
      <c r="B22" s="44">
        <v>401828</v>
      </c>
      <c r="C22" s="44">
        <f>B22</f>
        <v>401828</v>
      </c>
      <c r="D22" s="694">
        <v>77934.39</v>
      </c>
      <c r="E22" s="694"/>
      <c r="F22" s="39">
        <f>IF(C22="",0,D22/C22)</f>
        <v>0.19394962521277762</v>
      </c>
      <c r="G22" s="694">
        <v>410657.3</v>
      </c>
      <c r="H22" s="694"/>
      <c r="I22" s="39">
        <f>IF($C22="",0,G22/$C22)</f>
        <v>1.021972834147944</v>
      </c>
      <c r="J22" s="43">
        <f>C22-G22</f>
        <v>-8829.299999999988</v>
      </c>
    </row>
    <row r="23" spans="1:10" ht="12.75" customHeight="1">
      <c r="A23" s="41" t="s">
        <v>47</v>
      </c>
      <c r="B23" s="38">
        <f>SUM(B24:B30)</f>
        <v>76501</v>
      </c>
      <c r="C23" s="38">
        <f>SUM(C24:C30)</f>
        <v>76501</v>
      </c>
      <c r="D23" s="693">
        <f>SUM(D24:D30)</f>
        <v>29333.25</v>
      </c>
      <c r="E23" s="693"/>
      <c r="F23" s="39">
        <f>SUM(F24:F30)</f>
        <v>0.3834361642331473</v>
      </c>
      <c r="G23" s="693">
        <f>SUM(G24:G30)</f>
        <v>144054.37</v>
      </c>
      <c r="H23" s="693"/>
      <c r="I23" s="39">
        <f>SUM(I24:I30)</f>
        <v>1.8830390452412387</v>
      </c>
      <c r="J23" s="43">
        <f>SUM(J24:J30)</f>
        <v>-67553.37</v>
      </c>
    </row>
    <row r="24" spans="1:10" ht="12.75" customHeight="1">
      <c r="A24" s="41" t="s">
        <v>48</v>
      </c>
      <c r="B24" s="44"/>
      <c r="C24" s="44"/>
      <c r="D24" s="694"/>
      <c r="E24" s="694"/>
      <c r="F24" s="39">
        <f aca="true" t="shared" si="0" ref="F24:F30">IF(C24="",0,D24/C24)</f>
        <v>0</v>
      </c>
      <c r="G24" s="694"/>
      <c r="H24" s="694"/>
      <c r="I24" s="39">
        <f aca="true" t="shared" si="1" ref="I24:I30">IF($C24="",0,G24/$C24)</f>
        <v>0</v>
      </c>
      <c r="J24" s="43">
        <f aca="true" t="shared" si="2" ref="J24:J30">C24-G24</f>
        <v>0</v>
      </c>
    </row>
    <row r="25" spans="1:10" ht="12.75" customHeight="1">
      <c r="A25" s="41" t="s">
        <v>49</v>
      </c>
      <c r="B25" s="44">
        <v>76501</v>
      </c>
      <c r="C25" s="44">
        <f>B25</f>
        <v>76501</v>
      </c>
      <c r="D25" s="694">
        <v>29333.25</v>
      </c>
      <c r="E25" s="694"/>
      <c r="F25" s="39">
        <f t="shared" si="0"/>
        <v>0.3834361642331473</v>
      </c>
      <c r="G25" s="694">
        <v>144054.37</v>
      </c>
      <c r="H25" s="694"/>
      <c r="I25" s="39">
        <f t="shared" si="1"/>
        <v>1.8830390452412387</v>
      </c>
      <c r="J25" s="43">
        <f t="shared" si="2"/>
        <v>-67553.37</v>
      </c>
    </row>
    <row r="26" spans="1:10" ht="12.75" customHeight="1">
      <c r="A26" s="41" t="s">
        <v>50</v>
      </c>
      <c r="B26" s="44"/>
      <c r="C26" s="44"/>
      <c r="D26" s="694"/>
      <c r="E26" s="694"/>
      <c r="F26" s="39">
        <f t="shared" si="0"/>
        <v>0</v>
      </c>
      <c r="G26" s="694"/>
      <c r="H26" s="694"/>
      <c r="I26" s="39">
        <f t="shared" si="1"/>
        <v>0</v>
      </c>
      <c r="J26" s="43">
        <f t="shared" si="2"/>
        <v>0</v>
      </c>
    </row>
    <row r="27" spans="1:10" ht="12.75" customHeight="1">
      <c r="A27" s="41" t="s">
        <v>51</v>
      </c>
      <c r="B27" s="44"/>
      <c r="C27" s="44"/>
      <c r="D27" s="694"/>
      <c r="E27" s="694"/>
      <c r="F27" s="39">
        <f t="shared" si="0"/>
        <v>0</v>
      </c>
      <c r="G27" s="694"/>
      <c r="H27" s="694"/>
      <c r="I27" s="39">
        <f t="shared" si="1"/>
        <v>0</v>
      </c>
      <c r="J27" s="43">
        <f t="shared" si="2"/>
        <v>0</v>
      </c>
    </row>
    <row r="28" spans="1:10" ht="25.5" customHeight="1">
      <c r="A28" s="46" t="s">
        <v>52</v>
      </c>
      <c r="B28" s="44"/>
      <c r="C28" s="44"/>
      <c r="D28" s="694"/>
      <c r="E28" s="694"/>
      <c r="F28" s="39">
        <f t="shared" si="0"/>
        <v>0</v>
      </c>
      <c r="G28" s="694"/>
      <c r="H28" s="694"/>
      <c r="I28" s="39">
        <f t="shared" si="1"/>
        <v>0</v>
      </c>
      <c r="J28" s="43">
        <f t="shared" si="2"/>
        <v>0</v>
      </c>
    </row>
    <row r="29" spans="1:10" ht="12.75" customHeight="1">
      <c r="A29" s="46" t="s">
        <v>53</v>
      </c>
      <c r="B29" s="44"/>
      <c r="C29" s="44"/>
      <c r="D29" s="694"/>
      <c r="E29" s="694"/>
      <c r="F29" s="39">
        <f t="shared" si="0"/>
        <v>0</v>
      </c>
      <c r="G29" s="694"/>
      <c r="H29" s="694"/>
      <c r="I29" s="39">
        <f t="shared" si="1"/>
        <v>0</v>
      </c>
      <c r="J29" s="43">
        <f t="shared" si="2"/>
        <v>0</v>
      </c>
    </row>
    <row r="30" spans="1:10" ht="12.75" customHeight="1">
      <c r="A30" s="41" t="s">
        <v>54</v>
      </c>
      <c r="B30" s="44"/>
      <c r="C30" s="44"/>
      <c r="D30" s="694"/>
      <c r="E30" s="694"/>
      <c r="F30" s="39">
        <f t="shared" si="0"/>
        <v>0</v>
      </c>
      <c r="G30" s="694"/>
      <c r="H30" s="694"/>
      <c r="I30" s="39">
        <f t="shared" si="1"/>
        <v>0</v>
      </c>
      <c r="J30" s="43">
        <f t="shared" si="2"/>
        <v>0</v>
      </c>
    </row>
    <row r="31" spans="1:10" ht="12.75" customHeight="1">
      <c r="A31" s="41" t="s">
        <v>55</v>
      </c>
      <c r="B31" s="38">
        <f>SUM(B32:B34)</f>
        <v>0</v>
      </c>
      <c r="C31" s="38">
        <f>SUM(C32:C34)</f>
        <v>0</v>
      </c>
      <c r="D31" s="693">
        <f>SUM(D32:D34)</f>
        <v>0</v>
      </c>
      <c r="E31" s="693"/>
      <c r="F31" s="39">
        <f>SUM(F32:F34)</f>
        <v>0</v>
      </c>
      <c r="G31" s="693">
        <f>SUM(G32:G34)</f>
        <v>0</v>
      </c>
      <c r="H31" s="693"/>
      <c r="I31" s="39">
        <f>SUM(I32:I34)</f>
        <v>0</v>
      </c>
      <c r="J31" s="43">
        <f>SUM(J32:J34)</f>
        <v>0</v>
      </c>
    </row>
    <row r="32" spans="1:10" ht="12.75" customHeight="1">
      <c r="A32" s="41" t="s">
        <v>56</v>
      </c>
      <c r="B32" s="44"/>
      <c r="C32" s="44"/>
      <c r="D32" s="694"/>
      <c r="E32" s="694"/>
      <c r="F32" s="39">
        <f>IF(C32="",0,D32/C32)</f>
        <v>0</v>
      </c>
      <c r="G32" s="694"/>
      <c r="H32" s="694"/>
      <c r="I32" s="39">
        <f>IF($C32="",0,G32/$C32)</f>
        <v>0</v>
      </c>
      <c r="J32" s="43">
        <f>C32-G32</f>
        <v>0</v>
      </c>
    </row>
    <row r="33" spans="1:10" ht="12.75" customHeight="1">
      <c r="A33" s="41" t="s">
        <v>57</v>
      </c>
      <c r="B33" s="44"/>
      <c r="C33" s="44"/>
      <c r="D33" s="694"/>
      <c r="E33" s="694"/>
      <c r="F33" s="39">
        <f>IF(C33="",0,D33/C33)</f>
        <v>0</v>
      </c>
      <c r="G33" s="694"/>
      <c r="H33" s="694"/>
      <c r="I33" s="39">
        <f>IF($C33="",0,G33/$C33)</f>
        <v>0</v>
      </c>
      <c r="J33" s="43">
        <f>C33-G33</f>
        <v>0</v>
      </c>
    </row>
    <row r="34" spans="1:10" ht="12.75" customHeight="1">
      <c r="A34" s="41" t="s">
        <v>58</v>
      </c>
      <c r="B34" s="44"/>
      <c r="C34" s="44"/>
      <c r="D34" s="694"/>
      <c r="E34" s="694"/>
      <c r="F34" s="39">
        <f>IF(C34="",0,D34/C34)</f>
        <v>0</v>
      </c>
      <c r="G34" s="694"/>
      <c r="H34" s="694"/>
      <c r="I34" s="39">
        <f>IF($C34="",0,G34/$C34)</f>
        <v>0</v>
      </c>
      <c r="J34" s="43">
        <f>C34-G34</f>
        <v>0</v>
      </c>
    </row>
    <row r="35" spans="1:10" ht="12.75" customHeight="1">
      <c r="A35" s="41" t="s">
        <v>59</v>
      </c>
      <c r="B35" s="38">
        <f>SUM(B36:B39)</f>
        <v>0</v>
      </c>
      <c r="C35" s="38">
        <f>SUM(C36:C39)</f>
        <v>0</v>
      </c>
      <c r="D35" s="693">
        <f>SUM(D36:D39)</f>
        <v>0</v>
      </c>
      <c r="E35" s="693"/>
      <c r="F35" s="39">
        <f>SUM(F36:F39)</f>
        <v>0</v>
      </c>
      <c r="G35" s="693">
        <f>SUM(G36:G39)</f>
        <v>0</v>
      </c>
      <c r="H35" s="693"/>
      <c r="I35" s="39">
        <f>SUM(I36:I39)</f>
        <v>0</v>
      </c>
      <c r="J35" s="43">
        <f>SUM(J36:J39)</f>
        <v>0</v>
      </c>
    </row>
    <row r="36" spans="1:10" ht="12.75" customHeight="1">
      <c r="A36" s="41" t="s">
        <v>60</v>
      </c>
      <c r="B36" s="44"/>
      <c r="C36" s="44"/>
      <c r="D36" s="694"/>
      <c r="E36" s="694"/>
      <c r="F36" s="39">
        <f>IF(C36="",0,D36/C36)</f>
        <v>0</v>
      </c>
      <c r="G36" s="694"/>
      <c r="H36" s="694"/>
      <c r="I36" s="39">
        <f>IF($C36="",0,G36/$C36)</f>
        <v>0</v>
      </c>
      <c r="J36" s="43">
        <f>C36-G36</f>
        <v>0</v>
      </c>
    </row>
    <row r="37" spans="1:10" ht="12.75" customHeight="1">
      <c r="A37" s="41" t="s">
        <v>61</v>
      </c>
      <c r="B37" s="44"/>
      <c r="C37" s="44"/>
      <c r="D37" s="694"/>
      <c r="E37" s="694"/>
      <c r="F37" s="39">
        <f>IF(C37="",0,D37/C37)</f>
        <v>0</v>
      </c>
      <c r="G37" s="694"/>
      <c r="H37" s="694"/>
      <c r="I37" s="39">
        <f>IF($C37="",0,G37/$C37)</f>
        <v>0</v>
      </c>
      <c r="J37" s="43">
        <f>C37-G37</f>
        <v>0</v>
      </c>
    </row>
    <row r="38" spans="1:10" ht="12.75" customHeight="1">
      <c r="A38" s="41" t="s">
        <v>62</v>
      </c>
      <c r="B38" s="44"/>
      <c r="C38" s="44"/>
      <c r="D38" s="694"/>
      <c r="E38" s="694"/>
      <c r="F38" s="39">
        <f>IF(C38="",0,D38/C38)</f>
        <v>0</v>
      </c>
      <c r="G38" s="694"/>
      <c r="H38" s="694"/>
      <c r="I38" s="39">
        <f>IF($C38="",0,G38/$C38)</f>
        <v>0</v>
      </c>
      <c r="J38" s="43">
        <f>C38-G38</f>
        <v>0</v>
      </c>
    </row>
    <row r="39" spans="1:10" ht="12.75" customHeight="1">
      <c r="A39" s="47" t="s">
        <v>63</v>
      </c>
      <c r="B39" s="44"/>
      <c r="C39" s="44"/>
      <c r="D39" s="694"/>
      <c r="E39" s="694"/>
      <c r="F39" s="39">
        <f>IF(C39="",0,D39/C39)</f>
        <v>0</v>
      </c>
      <c r="G39" s="694"/>
      <c r="H39" s="694"/>
      <c r="I39" s="39">
        <f>IF($C39="",0,G39/$C39)</f>
        <v>0</v>
      </c>
      <c r="J39" s="43">
        <f>C39-G39</f>
        <v>0</v>
      </c>
    </row>
    <row r="40" spans="1:10" ht="12.75" customHeight="1">
      <c r="A40" s="41" t="s">
        <v>64</v>
      </c>
      <c r="B40" s="44"/>
      <c r="C40" s="44"/>
      <c r="D40" s="694"/>
      <c r="E40" s="694"/>
      <c r="F40" s="39">
        <f>IF(C40="",0,D40/C40)</f>
        <v>0</v>
      </c>
      <c r="G40" s="694"/>
      <c r="H40" s="694"/>
      <c r="I40" s="39">
        <f>IF($C40="",0,G40/$C40)</f>
        <v>0</v>
      </c>
      <c r="J40" s="43">
        <f>C40-G40</f>
        <v>0</v>
      </c>
    </row>
    <row r="41" spans="1:10" ht="12.75" customHeight="1">
      <c r="A41" s="41" t="s">
        <v>65</v>
      </c>
      <c r="B41" s="38">
        <f>SUM(B42:B47)</f>
        <v>37675028.94</v>
      </c>
      <c r="C41" s="38">
        <f>SUM(C42:C47)</f>
        <v>37675028.94</v>
      </c>
      <c r="D41" s="693">
        <f>SUM(D42:D47)</f>
        <v>7344355.89</v>
      </c>
      <c r="E41" s="693"/>
      <c r="F41" s="39">
        <f>SUM(F42:F47)</f>
        <v>0.2177677059266827</v>
      </c>
      <c r="G41" s="693">
        <f>SUM(G42:G47)</f>
        <v>33247831.900000002</v>
      </c>
      <c r="H41" s="693"/>
      <c r="I41" s="39">
        <f>SUM(I42:I47)</f>
        <v>1.2307798671035097</v>
      </c>
      <c r="J41" s="43">
        <f>SUM(J42:J47)</f>
        <v>4427197.039999999</v>
      </c>
    </row>
    <row r="42" spans="1:10" ht="12.75" customHeight="1">
      <c r="A42" s="41" t="s">
        <v>66</v>
      </c>
      <c r="B42" s="44">
        <v>34313379.25</v>
      </c>
      <c r="C42" s="44">
        <f>B42</f>
        <v>34313379.25</v>
      </c>
      <c r="D42" s="694">
        <v>7330454.97</v>
      </c>
      <c r="E42" s="694"/>
      <c r="F42" s="39">
        <f aca="true" t="shared" si="3" ref="F42:F47">IF(C42="",0,D42/C42)</f>
        <v>0.2136325576269204</v>
      </c>
      <c r="G42" s="694">
        <v>32272043.03</v>
      </c>
      <c r="H42" s="694"/>
      <c r="I42" s="39">
        <f aca="true" t="shared" si="4" ref="I42:I47">IF($C42="",0,G42/$C42)</f>
        <v>0.9405090298706154</v>
      </c>
      <c r="J42" s="43">
        <f aca="true" t="shared" si="5" ref="J42:J47">C42-G42</f>
        <v>2041336.2199999988</v>
      </c>
    </row>
    <row r="43" spans="1:10" ht="12.75" customHeight="1">
      <c r="A43" s="41" t="s">
        <v>67</v>
      </c>
      <c r="B43" s="44"/>
      <c r="C43" s="44"/>
      <c r="D43" s="694"/>
      <c r="E43" s="694"/>
      <c r="F43" s="39">
        <f t="shared" si="3"/>
        <v>0</v>
      </c>
      <c r="G43" s="694"/>
      <c r="H43" s="694"/>
      <c r="I43" s="39">
        <f t="shared" si="4"/>
        <v>0</v>
      </c>
      <c r="J43" s="43">
        <f t="shared" si="5"/>
        <v>0</v>
      </c>
    </row>
    <row r="44" spans="1:10" ht="12.75" customHeight="1">
      <c r="A44" s="41" t="s">
        <v>68</v>
      </c>
      <c r="B44" s="44"/>
      <c r="C44" s="44"/>
      <c r="D44" s="694"/>
      <c r="E44" s="694"/>
      <c r="F44" s="39">
        <f t="shared" si="3"/>
        <v>0</v>
      </c>
      <c r="G44" s="694"/>
      <c r="H44" s="694"/>
      <c r="I44" s="39">
        <f t="shared" si="4"/>
        <v>0</v>
      </c>
      <c r="J44" s="43">
        <f t="shared" si="5"/>
        <v>0</v>
      </c>
    </row>
    <row r="45" spans="1:10" ht="12.75" customHeight="1">
      <c r="A45" s="41" t="s">
        <v>69</v>
      </c>
      <c r="B45" s="44"/>
      <c r="C45" s="44"/>
      <c r="D45" s="694"/>
      <c r="E45" s="694"/>
      <c r="F45" s="39">
        <f t="shared" si="3"/>
        <v>0</v>
      </c>
      <c r="G45" s="694"/>
      <c r="H45" s="694"/>
      <c r="I45" s="39">
        <f t="shared" si="4"/>
        <v>0</v>
      </c>
      <c r="J45" s="43">
        <f t="shared" si="5"/>
        <v>0</v>
      </c>
    </row>
    <row r="46" spans="1:10" ht="12.75" customHeight="1">
      <c r="A46" s="41" t="s">
        <v>70</v>
      </c>
      <c r="B46" s="44">
        <v>3361649.69</v>
      </c>
      <c r="C46" s="44">
        <f>B46</f>
        <v>3361649.69</v>
      </c>
      <c r="D46" s="694">
        <v>13900.92</v>
      </c>
      <c r="E46" s="694"/>
      <c r="F46" s="39">
        <f t="shared" si="3"/>
        <v>0.004135148299762311</v>
      </c>
      <c r="G46" s="694">
        <v>975788.87</v>
      </c>
      <c r="H46" s="694"/>
      <c r="I46" s="39">
        <f t="shared" si="4"/>
        <v>0.29027083723289443</v>
      </c>
      <c r="J46" s="43">
        <f t="shared" si="5"/>
        <v>2385860.82</v>
      </c>
    </row>
    <row r="47" spans="1:10" ht="12.75" customHeight="1">
      <c r="A47" s="48" t="s">
        <v>71</v>
      </c>
      <c r="B47" s="44"/>
      <c r="C47" s="44"/>
      <c r="D47" s="694"/>
      <c r="E47" s="694"/>
      <c r="F47" s="39">
        <f t="shared" si="3"/>
        <v>0</v>
      </c>
      <c r="G47" s="694"/>
      <c r="H47" s="694"/>
      <c r="I47" s="39">
        <f t="shared" si="4"/>
        <v>0</v>
      </c>
      <c r="J47" s="43">
        <f t="shared" si="5"/>
        <v>0</v>
      </c>
    </row>
    <row r="48" spans="1:10" ht="12.75" customHeight="1">
      <c r="A48" s="41" t="s">
        <v>72</v>
      </c>
      <c r="B48" s="38">
        <f>SUM(B49:B53)</f>
        <v>0</v>
      </c>
      <c r="C48" s="38">
        <f>SUM(C49:C53)</f>
        <v>0</v>
      </c>
      <c r="D48" s="693">
        <f>SUM(D49:D53)</f>
        <v>0</v>
      </c>
      <c r="E48" s="693"/>
      <c r="F48" s="39">
        <f>SUM(F49:F53)</f>
        <v>0</v>
      </c>
      <c r="G48" s="693">
        <f>SUM(G49:G53)</f>
        <v>0</v>
      </c>
      <c r="H48" s="693"/>
      <c r="I48" s="39">
        <f>SUM(I49:I53)</f>
        <v>0</v>
      </c>
      <c r="J48" s="43">
        <f>SUM(J49:J53)</f>
        <v>0</v>
      </c>
    </row>
    <row r="49" spans="1:10" ht="12.75" customHeight="1">
      <c r="A49" s="41" t="s">
        <v>73</v>
      </c>
      <c r="B49" s="44"/>
      <c r="C49" s="44"/>
      <c r="D49" s="694"/>
      <c r="E49" s="694"/>
      <c r="F49" s="39">
        <f>IF(C49="",0,D49/C49)</f>
        <v>0</v>
      </c>
      <c r="G49" s="694"/>
      <c r="H49" s="694"/>
      <c r="I49" s="39">
        <f>IF($C49="",0,G49/$C49)</f>
        <v>0</v>
      </c>
      <c r="J49" s="43">
        <f>C49-G49</f>
        <v>0</v>
      </c>
    </row>
    <row r="50" spans="1:10" ht="12.75" customHeight="1">
      <c r="A50" s="41" t="s">
        <v>74</v>
      </c>
      <c r="B50" s="44"/>
      <c r="C50" s="44"/>
      <c r="D50" s="694"/>
      <c r="E50" s="694"/>
      <c r="F50" s="39">
        <f>IF(C50="",0,D50/C50)</f>
        <v>0</v>
      </c>
      <c r="G50" s="694"/>
      <c r="H50" s="694"/>
      <c r="I50" s="39">
        <f>IF($C50="",0,G50/$C50)</f>
        <v>0</v>
      </c>
      <c r="J50" s="43">
        <f>C50-G50</f>
        <v>0</v>
      </c>
    </row>
    <row r="51" spans="1:10" ht="12.75" customHeight="1">
      <c r="A51" s="41" t="s">
        <v>75</v>
      </c>
      <c r="B51" s="44"/>
      <c r="C51" s="44"/>
      <c r="D51" s="694"/>
      <c r="E51" s="694"/>
      <c r="F51" s="39">
        <f>IF(C51="",0,D51/C51)</f>
        <v>0</v>
      </c>
      <c r="G51" s="694"/>
      <c r="H51" s="694"/>
      <c r="I51" s="39">
        <f>IF($C51="",0,G51/$C51)</f>
        <v>0</v>
      </c>
      <c r="J51" s="43">
        <f>C51-G51</f>
        <v>0</v>
      </c>
    </row>
    <row r="52" spans="1:10" ht="25.5" customHeight="1">
      <c r="A52" s="46" t="s">
        <v>76</v>
      </c>
      <c r="B52" s="44"/>
      <c r="C52" s="44"/>
      <c r="D52" s="694"/>
      <c r="E52" s="694"/>
      <c r="F52" s="39">
        <f>IF(C52="",0,D52/C52)</f>
        <v>0</v>
      </c>
      <c r="G52" s="694"/>
      <c r="H52" s="694"/>
      <c r="I52" s="39">
        <f>IF($C52="",0,G52/$C52)</f>
        <v>0</v>
      </c>
      <c r="J52" s="43">
        <f>C52-G52</f>
        <v>0</v>
      </c>
    </row>
    <row r="53" spans="1:10" ht="12.75" customHeight="1">
      <c r="A53" s="48" t="s">
        <v>77</v>
      </c>
      <c r="B53" s="44"/>
      <c r="C53" s="44"/>
      <c r="D53" s="694"/>
      <c r="E53" s="694"/>
      <c r="F53" s="39">
        <f>IF(C53="",0,D53/C53)</f>
        <v>0</v>
      </c>
      <c r="G53" s="694"/>
      <c r="H53" s="694"/>
      <c r="I53" s="39">
        <f>IF($C53="",0,G53/$C53)</f>
        <v>0</v>
      </c>
      <c r="J53" s="43">
        <f>C53-G53</f>
        <v>0</v>
      </c>
    </row>
    <row r="54" spans="1:10" ht="12.75" customHeight="1">
      <c r="A54" s="41" t="s">
        <v>78</v>
      </c>
      <c r="B54" s="38">
        <f>B55+B58+B61+B62+B70</f>
        <v>3258242</v>
      </c>
      <c r="C54" s="38">
        <f>C55+C58+C61+C62+C70</f>
        <v>3258242</v>
      </c>
      <c r="D54" s="693">
        <f>D55+D58+D61+D62+D70</f>
        <v>390000</v>
      </c>
      <c r="E54" s="693"/>
      <c r="F54" s="39">
        <f>F55+F58+F61+F62+F70</f>
        <v>0.12503450471428174</v>
      </c>
      <c r="G54" s="693">
        <f>G55+G58+G61+G62+G70</f>
        <v>1462645.17</v>
      </c>
      <c r="H54" s="693"/>
      <c r="I54" s="39">
        <f>I55+I58+I61+I62+I70</f>
        <v>0.46892593436842667</v>
      </c>
      <c r="J54" s="43">
        <f>J55+J58+J61+J62+J70</f>
        <v>1795596.83</v>
      </c>
    </row>
    <row r="55" spans="1:10" ht="12.75" customHeight="1">
      <c r="A55" s="41" t="s">
        <v>79</v>
      </c>
      <c r="B55" s="38">
        <f>SUM(B56:B57)</f>
        <v>0</v>
      </c>
      <c r="C55" s="38">
        <f>SUM(C56:C57)</f>
        <v>0</v>
      </c>
      <c r="D55" s="693">
        <f>SUM(D56:D57)</f>
        <v>0</v>
      </c>
      <c r="E55" s="693"/>
      <c r="F55" s="39">
        <f>SUM(F56:F57)</f>
        <v>0</v>
      </c>
      <c r="G55" s="693">
        <f>SUM(G56:G57)</f>
        <v>0</v>
      </c>
      <c r="H55" s="693"/>
      <c r="I55" s="39">
        <f>SUM(I56:I57)</f>
        <v>0</v>
      </c>
      <c r="J55" s="43">
        <f>SUM(J56:J57)</f>
        <v>0</v>
      </c>
    </row>
    <row r="56" spans="1:10" ht="12.75" customHeight="1">
      <c r="A56" s="41" t="s">
        <v>80</v>
      </c>
      <c r="B56" s="44"/>
      <c r="C56" s="44"/>
      <c r="D56" s="694"/>
      <c r="E56" s="694"/>
      <c r="F56" s="39">
        <f>IF(C56="",0,D56/C56)</f>
        <v>0</v>
      </c>
      <c r="G56" s="694"/>
      <c r="H56" s="694"/>
      <c r="I56" s="39">
        <f>IF($C56="",0,G56/$C56)</f>
        <v>0</v>
      </c>
      <c r="J56" s="43">
        <f>C56-G56</f>
        <v>0</v>
      </c>
    </row>
    <row r="57" spans="1:10" ht="12.75" customHeight="1">
      <c r="A57" s="41" t="s">
        <v>81</v>
      </c>
      <c r="B57" s="44"/>
      <c r="C57" s="44"/>
      <c r="D57" s="694"/>
      <c r="E57" s="694"/>
      <c r="F57" s="39">
        <f>IF(C57="",0,D57/C57)</f>
        <v>0</v>
      </c>
      <c r="G57" s="694"/>
      <c r="H57" s="694"/>
      <c r="I57" s="39">
        <f>IF($C57="",0,G57/$C57)</f>
        <v>0</v>
      </c>
      <c r="J57" s="43">
        <f>C57-G57</f>
        <v>0</v>
      </c>
    </row>
    <row r="58" spans="1:10" ht="12.75" customHeight="1">
      <c r="A58" s="41" t="s">
        <v>82</v>
      </c>
      <c r="B58" s="38">
        <f>SUM(B59:B60)</f>
        <v>139103</v>
      </c>
      <c r="C58" s="38">
        <f>SUM(C59:C60)</f>
        <v>139103</v>
      </c>
      <c r="D58" s="693">
        <f>SUM(D59:D60)</f>
        <v>0</v>
      </c>
      <c r="E58" s="693"/>
      <c r="F58" s="39">
        <f>SUM(F59:F60)</f>
        <v>0</v>
      </c>
      <c r="G58" s="693">
        <f>SUM(G59:G60)</f>
        <v>0</v>
      </c>
      <c r="H58" s="693"/>
      <c r="I58" s="39">
        <f>SUM(I59:I60)</f>
        <v>0</v>
      </c>
      <c r="J58" s="43">
        <f>SUM(J59:J60)</f>
        <v>139103</v>
      </c>
    </row>
    <row r="59" spans="1:10" ht="12.75" customHeight="1">
      <c r="A59" s="41" t="s">
        <v>83</v>
      </c>
      <c r="B59" s="44">
        <v>139103</v>
      </c>
      <c r="C59" s="44">
        <v>139103</v>
      </c>
      <c r="D59" s="694"/>
      <c r="E59" s="694"/>
      <c r="F59" s="39">
        <f>IF(C59="",0,D59/C59)</f>
        <v>0</v>
      </c>
      <c r="G59" s="694"/>
      <c r="H59" s="694"/>
      <c r="I59" s="39">
        <f>IF($C59="",0,G59/$C59)</f>
        <v>0</v>
      </c>
      <c r="J59" s="43">
        <f>C59-G59</f>
        <v>139103</v>
      </c>
    </row>
    <row r="60" spans="1:10" ht="12.75" customHeight="1">
      <c r="A60" s="41" t="s">
        <v>84</v>
      </c>
      <c r="B60" s="44"/>
      <c r="C60" s="44"/>
      <c r="D60" s="694"/>
      <c r="E60" s="694"/>
      <c r="F60" s="39">
        <f>IF(C60="",0,D60/C60)</f>
        <v>0</v>
      </c>
      <c r="G60" s="694"/>
      <c r="H60" s="694"/>
      <c r="I60" s="39">
        <f>IF($C60="",0,G60/$C60)</f>
        <v>0</v>
      </c>
      <c r="J60" s="43">
        <f>C60-G60</f>
        <v>0</v>
      </c>
    </row>
    <row r="61" spans="1:10" ht="12.75" customHeight="1">
      <c r="A61" s="41" t="s">
        <v>85</v>
      </c>
      <c r="B61" s="44"/>
      <c r="C61" s="44"/>
      <c r="D61" s="694"/>
      <c r="E61" s="694"/>
      <c r="F61" s="39">
        <f>IF(C61="",0,D61/C61)</f>
        <v>0</v>
      </c>
      <c r="G61" s="694"/>
      <c r="H61" s="694"/>
      <c r="I61" s="39">
        <f>IF($C61="",0,G61/$C61)</f>
        <v>0</v>
      </c>
      <c r="J61" s="43">
        <f>C61-G61</f>
        <v>0</v>
      </c>
    </row>
    <row r="62" spans="1:10" ht="12.75" customHeight="1">
      <c r="A62" s="41" t="s">
        <v>86</v>
      </c>
      <c r="B62" s="38">
        <f>SUM(B63:B69)</f>
        <v>3119139</v>
      </c>
      <c r="C62" s="38">
        <f>SUM(C63:C69)</f>
        <v>3119139</v>
      </c>
      <c r="D62" s="693">
        <f>SUM(D63:D69)</f>
        <v>390000</v>
      </c>
      <c r="E62" s="693"/>
      <c r="F62" s="39">
        <f>SUM(F63:F69)</f>
        <v>0.12503450471428174</v>
      </c>
      <c r="G62" s="693">
        <f>SUM(G63:G69)</f>
        <v>1462645.17</v>
      </c>
      <c r="H62" s="693"/>
      <c r="I62" s="39">
        <f>SUM(I63:I69)</f>
        <v>0.46892593436842667</v>
      </c>
      <c r="J62" s="43">
        <f>SUM(J63:J69)</f>
        <v>1656493.83</v>
      </c>
    </row>
    <row r="63" spans="1:10" ht="12.75" customHeight="1">
      <c r="A63" s="41" t="s">
        <v>66</v>
      </c>
      <c r="B63" s="44"/>
      <c r="C63" s="44"/>
      <c r="D63" s="694"/>
      <c r="E63" s="694"/>
      <c r="F63" s="39">
        <f aca="true" t="shared" si="6" ref="F63:F69">IF(C63="",0,D63/C63)</f>
        <v>0</v>
      </c>
      <c r="G63" s="694"/>
      <c r="H63" s="694"/>
      <c r="I63" s="39">
        <f aca="true" t="shared" si="7" ref="I63:I69">IF($C63="",0,G63/$C63)</f>
        <v>0</v>
      </c>
      <c r="J63" s="43">
        <f aca="true" t="shared" si="8" ref="J63:J69">C63-G63</f>
        <v>0</v>
      </c>
    </row>
    <row r="64" spans="1:10" ht="12.75" customHeight="1">
      <c r="A64" s="41" t="s">
        <v>67</v>
      </c>
      <c r="B64" s="44"/>
      <c r="C64" s="44"/>
      <c r="D64" s="694"/>
      <c r="E64" s="694"/>
      <c r="F64" s="39">
        <f t="shared" si="6"/>
        <v>0</v>
      </c>
      <c r="G64" s="694"/>
      <c r="H64" s="694"/>
      <c r="I64" s="39">
        <f t="shared" si="7"/>
        <v>0</v>
      </c>
      <c r="J64" s="43">
        <f t="shared" si="8"/>
        <v>0</v>
      </c>
    </row>
    <row r="65" spans="1:10" ht="12.75" customHeight="1">
      <c r="A65" s="41" t="s">
        <v>68</v>
      </c>
      <c r="B65" s="44"/>
      <c r="C65" s="44"/>
      <c r="D65" s="694"/>
      <c r="E65" s="694"/>
      <c r="F65" s="39">
        <f t="shared" si="6"/>
        <v>0</v>
      </c>
      <c r="G65" s="694"/>
      <c r="H65" s="694"/>
      <c r="I65" s="39">
        <f t="shared" si="7"/>
        <v>0</v>
      </c>
      <c r="J65" s="43">
        <f t="shared" si="8"/>
        <v>0</v>
      </c>
    </row>
    <row r="66" spans="1:10" ht="12.75" customHeight="1">
      <c r="A66" s="41" t="s">
        <v>69</v>
      </c>
      <c r="B66" s="44"/>
      <c r="C66" s="44"/>
      <c r="D66" s="694"/>
      <c r="E66" s="694"/>
      <c r="F66" s="39">
        <f t="shared" si="6"/>
        <v>0</v>
      </c>
      <c r="G66" s="694"/>
      <c r="H66" s="694"/>
      <c r="I66" s="39">
        <f t="shared" si="7"/>
        <v>0</v>
      </c>
      <c r="J66" s="43">
        <f t="shared" si="8"/>
        <v>0</v>
      </c>
    </row>
    <row r="67" spans="1:10" ht="12.75" customHeight="1">
      <c r="A67" s="49" t="s">
        <v>87</v>
      </c>
      <c r="B67" s="44"/>
      <c r="C67" s="44"/>
      <c r="D67" s="694"/>
      <c r="E67" s="694"/>
      <c r="F67" s="39">
        <f t="shared" si="6"/>
        <v>0</v>
      </c>
      <c r="G67" s="694"/>
      <c r="H67" s="694"/>
      <c r="I67" s="39">
        <f t="shared" si="7"/>
        <v>0</v>
      </c>
      <c r="J67" s="43">
        <f t="shared" si="8"/>
        <v>0</v>
      </c>
    </row>
    <row r="68" spans="1:10" ht="12.75" customHeight="1">
      <c r="A68" s="49" t="s">
        <v>70</v>
      </c>
      <c r="B68" s="44">
        <v>3119139</v>
      </c>
      <c r="C68" s="44">
        <f>B68</f>
        <v>3119139</v>
      </c>
      <c r="D68" s="694">
        <v>390000</v>
      </c>
      <c r="E68" s="694"/>
      <c r="F68" s="39">
        <f t="shared" si="6"/>
        <v>0.12503450471428174</v>
      </c>
      <c r="G68" s="694">
        <v>1462645.17</v>
      </c>
      <c r="H68" s="694"/>
      <c r="I68" s="39">
        <f t="shared" si="7"/>
        <v>0.46892593436842667</v>
      </c>
      <c r="J68" s="43">
        <f t="shared" si="8"/>
        <v>1656493.83</v>
      </c>
    </row>
    <row r="69" spans="1:10" ht="12.75" customHeight="1">
      <c r="A69" s="49" t="s">
        <v>71</v>
      </c>
      <c r="B69" s="44"/>
      <c r="C69" s="44"/>
      <c r="D69" s="694"/>
      <c r="E69" s="694"/>
      <c r="F69" s="39">
        <f t="shared" si="6"/>
        <v>0</v>
      </c>
      <c r="G69" s="694"/>
      <c r="H69" s="694"/>
      <c r="I69" s="39">
        <f t="shared" si="7"/>
        <v>0</v>
      </c>
      <c r="J69" s="43">
        <f t="shared" si="8"/>
        <v>0</v>
      </c>
    </row>
    <row r="70" spans="1:10" ht="12.75" customHeight="1">
      <c r="A70" s="41" t="s">
        <v>88</v>
      </c>
      <c r="B70" s="38">
        <f>SUM(B71:B73)</f>
        <v>0</v>
      </c>
      <c r="C70" s="38">
        <f>SUM(C71:C73)</f>
        <v>0</v>
      </c>
      <c r="D70" s="693">
        <f>SUM(D71:D73)</f>
        <v>0</v>
      </c>
      <c r="E70" s="693"/>
      <c r="F70" s="39">
        <f>SUM(F71:F73)</f>
        <v>0</v>
      </c>
      <c r="G70" s="693">
        <f>SUM(G71:G73)</f>
        <v>0</v>
      </c>
      <c r="H70" s="693"/>
      <c r="I70" s="39">
        <f>SUM(I71:I73)</f>
        <v>0</v>
      </c>
      <c r="J70" s="43">
        <f>SUM(J71:J73)</f>
        <v>0</v>
      </c>
    </row>
    <row r="71" spans="1:10" ht="12.75" customHeight="1">
      <c r="A71" s="41" t="s">
        <v>89</v>
      </c>
      <c r="B71" s="44"/>
      <c r="C71" s="44"/>
      <c r="D71" s="694"/>
      <c r="E71" s="694"/>
      <c r="F71" s="39">
        <f>IF(C71="",0,D71/C71)</f>
        <v>0</v>
      </c>
      <c r="G71" s="694"/>
      <c r="H71" s="694"/>
      <c r="I71" s="39">
        <f>IF($C71="",0,G71/$C71)</f>
        <v>0</v>
      </c>
      <c r="J71" s="43">
        <f>C71-G71</f>
        <v>0</v>
      </c>
    </row>
    <row r="72" spans="1:10" ht="12.75" customHeight="1">
      <c r="A72" s="50" t="s">
        <v>90</v>
      </c>
      <c r="B72" s="44"/>
      <c r="C72" s="44"/>
      <c r="D72" s="694"/>
      <c r="E72" s="694"/>
      <c r="F72" s="39">
        <f>IF(C72="",0,D72/C72)</f>
        <v>0</v>
      </c>
      <c r="G72" s="694"/>
      <c r="H72" s="694"/>
      <c r="I72" s="39">
        <f>IF($C72="",0,G72/$C72)</f>
        <v>0</v>
      </c>
      <c r="J72" s="43">
        <f>C72-G72</f>
        <v>0</v>
      </c>
    </row>
    <row r="73" spans="1:10" ht="12.75" customHeight="1">
      <c r="A73" s="49" t="s">
        <v>91</v>
      </c>
      <c r="B73" s="44"/>
      <c r="C73" s="44"/>
      <c r="D73" s="694"/>
      <c r="E73" s="694"/>
      <c r="F73" s="39">
        <f>IF(C73="",0,D73/C73)</f>
        <v>0</v>
      </c>
      <c r="G73" s="694"/>
      <c r="H73" s="694"/>
      <c r="I73" s="39">
        <f>IF($C73="",0,G73/$C73)</f>
        <v>0</v>
      </c>
      <c r="J73" s="43">
        <f>C73-G73</f>
        <v>0</v>
      </c>
    </row>
    <row r="74" spans="1:10" ht="12.75" customHeight="1">
      <c r="A74" s="51" t="s">
        <v>92</v>
      </c>
      <c r="B74" s="44"/>
      <c r="C74" s="44"/>
      <c r="D74" s="694"/>
      <c r="E74" s="694"/>
      <c r="F74" s="39">
        <f>IF(C74="",0,D74/C74)</f>
        <v>0</v>
      </c>
      <c r="G74" s="694"/>
      <c r="H74" s="694"/>
      <c r="I74" s="39">
        <f>IF($C74="",0,G74/$C74)</f>
        <v>0</v>
      </c>
      <c r="J74" s="43">
        <f>C74-G74</f>
        <v>0</v>
      </c>
    </row>
    <row r="75" spans="1:10" ht="12.75" customHeight="1">
      <c r="A75" s="52" t="s">
        <v>93</v>
      </c>
      <c r="B75" s="53">
        <f>B13+B74</f>
        <v>42474477.94</v>
      </c>
      <c r="C75" s="53">
        <f>C13+C74</f>
        <v>42474477.94</v>
      </c>
      <c r="D75" s="695">
        <f>D13+D74</f>
        <v>8162227.66</v>
      </c>
      <c r="E75" s="695"/>
      <c r="F75" s="55">
        <f>F13+F74</f>
        <v>1.4696237659892875</v>
      </c>
      <c r="G75" s="695">
        <f>G13+G74</f>
        <v>36297601.56</v>
      </c>
      <c r="H75" s="695"/>
      <c r="I75" s="55">
        <f>I13+I74</f>
        <v>8.812254194721191</v>
      </c>
      <c r="J75" s="56">
        <f>J13+J74</f>
        <v>6176876.379999999</v>
      </c>
    </row>
    <row r="76" spans="1:10" ht="12.75" customHeight="1">
      <c r="A76" s="57" t="s">
        <v>94</v>
      </c>
      <c r="B76" s="40">
        <f>B77+B80</f>
        <v>0</v>
      </c>
      <c r="C76" s="40">
        <f>C77+C80</f>
        <v>0</v>
      </c>
      <c r="D76" s="692">
        <f>D77+D80</f>
        <v>0</v>
      </c>
      <c r="E76" s="692"/>
      <c r="F76" s="58">
        <f>F77+F80</f>
        <v>0</v>
      </c>
      <c r="G76" s="692">
        <f>G77+G80</f>
        <v>0</v>
      </c>
      <c r="H76" s="692"/>
      <c r="I76" s="58">
        <f>I77+I80</f>
        <v>0</v>
      </c>
      <c r="J76" s="40">
        <f>J77+J80</f>
        <v>0</v>
      </c>
    </row>
    <row r="77" spans="1:10" ht="12.75" customHeight="1">
      <c r="A77" s="41" t="s">
        <v>95</v>
      </c>
      <c r="B77" s="43">
        <f>B78+B79</f>
        <v>0</v>
      </c>
      <c r="C77" s="43">
        <f>C78+C79</f>
        <v>0</v>
      </c>
      <c r="D77" s="693">
        <f>D78+D79</f>
        <v>0</v>
      </c>
      <c r="E77" s="693"/>
      <c r="F77" s="59">
        <f>SUM(F78:F79)</f>
        <v>0</v>
      </c>
      <c r="G77" s="693">
        <f>G78+G79</f>
        <v>0</v>
      </c>
      <c r="H77" s="693"/>
      <c r="I77" s="59">
        <f>I78+I79</f>
        <v>0</v>
      </c>
      <c r="J77" s="43">
        <f>J78+J79</f>
        <v>0</v>
      </c>
    </row>
    <row r="78" spans="1:10" ht="12.75" customHeight="1">
      <c r="A78" s="41" t="s">
        <v>96</v>
      </c>
      <c r="B78" s="60"/>
      <c r="C78" s="60"/>
      <c r="D78" s="694"/>
      <c r="E78" s="694"/>
      <c r="F78" s="39">
        <f>IF(C78="",0,D78/C78)</f>
        <v>0</v>
      </c>
      <c r="G78" s="694"/>
      <c r="H78" s="694"/>
      <c r="I78" s="39">
        <f>IF($C78="",0,G78/$C78)</f>
        <v>0</v>
      </c>
      <c r="J78" s="43">
        <f>C78-G78</f>
        <v>0</v>
      </c>
    </row>
    <row r="79" spans="1:10" ht="12.75" customHeight="1">
      <c r="A79" s="61" t="s">
        <v>97</v>
      </c>
      <c r="B79" s="60"/>
      <c r="C79" s="60"/>
      <c r="D79" s="694"/>
      <c r="E79" s="694"/>
      <c r="F79" s="39">
        <f>IF(C79="",0,D79/C79)</f>
        <v>0</v>
      </c>
      <c r="G79" s="694"/>
      <c r="H79" s="694"/>
      <c r="I79" s="39">
        <f>IF($C79="",0,G79/$C79)</f>
        <v>0</v>
      </c>
      <c r="J79" s="43">
        <f>C79-G79</f>
        <v>0</v>
      </c>
    </row>
    <row r="80" spans="1:10" ht="12.75" customHeight="1">
      <c r="A80" s="41" t="s">
        <v>98</v>
      </c>
      <c r="B80" s="43">
        <f>B81+B82</f>
        <v>0</v>
      </c>
      <c r="C80" s="43">
        <f>C81+C82</f>
        <v>0</v>
      </c>
      <c r="D80" s="693">
        <f>D81+D82</f>
        <v>0</v>
      </c>
      <c r="E80" s="693"/>
      <c r="F80" s="59">
        <f>SUM(F81:F82)</f>
        <v>0</v>
      </c>
      <c r="G80" s="693">
        <f>G81+G82</f>
        <v>0</v>
      </c>
      <c r="H80" s="693"/>
      <c r="I80" s="59">
        <f>I81+I82</f>
        <v>0</v>
      </c>
      <c r="J80" s="43">
        <f>J81+J82</f>
        <v>0</v>
      </c>
    </row>
    <row r="81" spans="1:10" ht="12.75" customHeight="1">
      <c r="A81" s="41" t="s">
        <v>96</v>
      </c>
      <c r="B81" s="60"/>
      <c r="C81" s="60"/>
      <c r="D81" s="694"/>
      <c r="E81" s="694"/>
      <c r="F81" s="39">
        <f>IF(C81="",0,D81/C81)</f>
        <v>0</v>
      </c>
      <c r="G81" s="694"/>
      <c r="H81" s="694"/>
      <c r="I81" s="39">
        <f>IF($C81="",0,G81/$C81)</f>
        <v>0</v>
      </c>
      <c r="J81" s="43">
        <f>C81-G81</f>
        <v>0</v>
      </c>
    </row>
    <row r="82" spans="1:10" ht="12.75" customHeight="1">
      <c r="A82" s="61" t="s">
        <v>97</v>
      </c>
      <c r="B82" s="62"/>
      <c r="C82" s="62"/>
      <c r="D82" s="694"/>
      <c r="E82" s="694"/>
      <c r="F82" s="39">
        <f>IF(C82="",0,D82/C82)</f>
        <v>0</v>
      </c>
      <c r="G82" s="694"/>
      <c r="H82" s="694"/>
      <c r="I82" s="39">
        <f>IF($C82="",0,G82/$C82)</f>
        <v>0</v>
      </c>
      <c r="J82" s="43">
        <f>C82-G82</f>
        <v>0</v>
      </c>
    </row>
    <row r="83" spans="1:10" ht="12.75" customHeight="1">
      <c r="A83" s="52" t="s">
        <v>99</v>
      </c>
      <c r="B83" s="53">
        <f>B75+B76</f>
        <v>42474477.94</v>
      </c>
      <c r="C83" s="53">
        <f>C75+C76</f>
        <v>42474477.94</v>
      </c>
      <c r="D83" s="695">
        <f>D75+D76</f>
        <v>8162227.66</v>
      </c>
      <c r="E83" s="695"/>
      <c r="F83" s="55">
        <f>F75+F76</f>
        <v>1.4696237659892875</v>
      </c>
      <c r="G83" s="695">
        <f>G75+G76</f>
        <v>36297601.56</v>
      </c>
      <c r="H83" s="695"/>
      <c r="I83" s="55">
        <f>I75+I76</f>
        <v>8.812254194721191</v>
      </c>
      <c r="J83" s="56">
        <f>J75+J76</f>
        <v>6176876.379999999</v>
      </c>
    </row>
    <row r="84" spans="1:10" ht="12.75" customHeight="1">
      <c r="A84" s="63" t="s">
        <v>100</v>
      </c>
      <c r="B84" s="64"/>
      <c r="C84" s="64"/>
      <c r="D84" s="696"/>
      <c r="E84" s="696"/>
      <c r="F84" s="39">
        <f>IF(C84="",0,D84/C84)</f>
        <v>0</v>
      </c>
      <c r="G84" s="696"/>
      <c r="H84" s="696"/>
      <c r="I84" s="39">
        <f>IF($C84="",0,G84/$C84)</f>
        <v>0</v>
      </c>
      <c r="J84" s="43">
        <f>C84-G84</f>
        <v>0</v>
      </c>
    </row>
    <row r="85" spans="1:10" ht="12.75" customHeight="1">
      <c r="A85" s="66" t="s">
        <v>101</v>
      </c>
      <c r="B85" s="53">
        <f>B83+B84</f>
        <v>42474477.94</v>
      </c>
      <c r="C85" s="53">
        <f>C83+C84</f>
        <v>42474477.94</v>
      </c>
      <c r="D85" s="695">
        <f>D83+D84</f>
        <v>8162227.66</v>
      </c>
      <c r="E85" s="695"/>
      <c r="F85" s="55">
        <f>F83+F84</f>
        <v>1.4696237659892875</v>
      </c>
      <c r="G85" s="695">
        <f>G83+G84</f>
        <v>36297601.56</v>
      </c>
      <c r="H85" s="695"/>
      <c r="I85" s="55">
        <f>I83+I84</f>
        <v>8.812254194721191</v>
      </c>
      <c r="J85" s="56">
        <f>J83+J84</f>
        <v>6176876.379999999</v>
      </c>
    </row>
    <row r="86" spans="1:10" ht="25.5" customHeight="1">
      <c r="A86" s="67" t="s">
        <v>102</v>
      </c>
      <c r="B86" s="65"/>
      <c r="C86" s="65"/>
      <c r="D86" s="696"/>
      <c r="E86" s="696"/>
      <c r="F86" s="55">
        <f>IF(C86="",0,D86/C86)</f>
        <v>0</v>
      </c>
      <c r="G86" s="696"/>
      <c r="H86" s="696"/>
      <c r="I86" s="55">
        <f>IF($C86="",0,G86/$C86)</f>
        <v>0</v>
      </c>
      <c r="J86" s="43">
        <f>C86-G86</f>
        <v>0</v>
      </c>
    </row>
    <row r="87" spans="1:10" ht="12.75" customHeight="1">
      <c r="A87" s="68" t="s">
        <v>103</v>
      </c>
      <c r="B87" s="65"/>
      <c r="C87" s="65"/>
      <c r="D87" s="696"/>
      <c r="E87" s="696"/>
      <c r="F87" s="55">
        <f>IF(C87="",0,D87/C87)</f>
        <v>0</v>
      </c>
      <c r="G87" s="696"/>
      <c r="H87" s="696"/>
      <c r="I87" s="55">
        <f>IF($C87="",0,G87/$C87)</f>
        <v>0</v>
      </c>
      <c r="J87" s="56">
        <f>C87-G87</f>
        <v>0</v>
      </c>
    </row>
    <row r="88" spans="1:10" ht="12.75" customHeight="1">
      <c r="A88" s="69" t="s">
        <v>104</v>
      </c>
      <c r="B88" s="65"/>
      <c r="C88" s="65"/>
      <c r="D88" s="696"/>
      <c r="E88" s="696"/>
      <c r="F88" s="55">
        <f>IF(C88="",0,D88/C88)</f>
        <v>0</v>
      </c>
      <c r="G88" s="696"/>
      <c r="H88" s="696"/>
      <c r="I88" s="55">
        <f>IF($C88="",0,G88/$C88)</f>
        <v>0</v>
      </c>
      <c r="J88" s="56">
        <f>C88-G88</f>
        <v>0</v>
      </c>
    </row>
    <row r="90" spans="1:10" ht="11.25" customHeight="1">
      <c r="A90" s="70"/>
      <c r="B90" s="71" t="s">
        <v>105</v>
      </c>
      <c r="C90" s="71" t="s">
        <v>106</v>
      </c>
      <c r="D90" s="71" t="s">
        <v>105</v>
      </c>
      <c r="E90" s="697" t="s">
        <v>107</v>
      </c>
      <c r="F90" s="697"/>
      <c r="G90" s="697" t="s">
        <v>108</v>
      </c>
      <c r="H90" s="697"/>
      <c r="I90" s="697"/>
      <c r="J90" s="72" t="s">
        <v>24</v>
      </c>
    </row>
    <row r="91" spans="1:10" ht="11.25" customHeight="1">
      <c r="A91" s="73" t="s">
        <v>109</v>
      </c>
      <c r="B91" s="74" t="s">
        <v>26</v>
      </c>
      <c r="C91" s="74" t="s">
        <v>110</v>
      </c>
      <c r="D91" s="74" t="s">
        <v>27</v>
      </c>
      <c r="E91" s="75" t="s">
        <v>28</v>
      </c>
      <c r="F91" s="75" t="s">
        <v>30</v>
      </c>
      <c r="G91" s="75" t="s">
        <v>28</v>
      </c>
      <c r="H91" s="75" t="s">
        <v>30</v>
      </c>
      <c r="I91" s="75" t="s">
        <v>29</v>
      </c>
      <c r="J91" s="75"/>
    </row>
    <row r="92" spans="1:10" ht="11.25" customHeight="1">
      <c r="A92" s="76"/>
      <c r="B92" s="77" t="s">
        <v>111</v>
      </c>
      <c r="C92" s="77" t="s">
        <v>112</v>
      </c>
      <c r="D92" s="77" t="s">
        <v>113</v>
      </c>
      <c r="E92" s="77"/>
      <c r="F92" s="77"/>
      <c r="G92" s="77"/>
      <c r="H92" s="77" t="s">
        <v>114</v>
      </c>
      <c r="I92" s="78" t="s">
        <v>115</v>
      </c>
      <c r="J92" s="78" t="s">
        <v>116</v>
      </c>
    </row>
    <row r="93" spans="1:10" ht="12.75" customHeight="1">
      <c r="A93" s="79" t="s">
        <v>117</v>
      </c>
      <c r="B93" s="42">
        <f aca="true" t="shared" si="9" ref="B93:J93">B94+B98+B102+B103</f>
        <v>42486977.94</v>
      </c>
      <c r="C93" s="42">
        <f t="shared" si="9"/>
        <v>-6.984919309616089E-10</v>
      </c>
      <c r="D93" s="42">
        <f t="shared" si="9"/>
        <v>42486977.940000005</v>
      </c>
      <c r="E93" s="42">
        <f t="shared" si="9"/>
        <v>2180831.7100000004</v>
      </c>
      <c r="F93" s="42">
        <f t="shared" si="9"/>
        <v>36029619.69</v>
      </c>
      <c r="G93" s="42">
        <f t="shared" si="9"/>
        <v>6999799.52</v>
      </c>
      <c r="H93" s="42">
        <f t="shared" si="9"/>
        <v>31808294.660000004</v>
      </c>
      <c r="I93" s="80">
        <f t="shared" si="9"/>
        <v>2.136311240591068</v>
      </c>
      <c r="J93" s="81">
        <f t="shared" si="9"/>
        <v>10678683.279999997</v>
      </c>
    </row>
    <row r="94" spans="1:10" ht="12.75" customHeight="1">
      <c r="A94" s="82" t="s">
        <v>118</v>
      </c>
      <c r="B94" s="42">
        <f aca="true" t="shared" si="10" ref="B94:J94">SUM(B95:B97)</f>
        <v>31377971.25</v>
      </c>
      <c r="C94" s="42">
        <f t="shared" si="10"/>
        <v>6145764.949999999</v>
      </c>
      <c r="D94" s="42">
        <f t="shared" si="10"/>
        <v>37523736.2</v>
      </c>
      <c r="E94" s="42">
        <f t="shared" si="10"/>
        <v>2127393.5700000003</v>
      </c>
      <c r="F94" s="42">
        <f t="shared" si="10"/>
        <v>31393896.48</v>
      </c>
      <c r="G94" s="42">
        <f t="shared" si="10"/>
        <v>6448642.789999999</v>
      </c>
      <c r="H94" s="42">
        <f t="shared" si="10"/>
        <v>28709915.17</v>
      </c>
      <c r="I94" s="80">
        <f t="shared" si="10"/>
        <v>1.4524517663444054</v>
      </c>
      <c r="J94" s="81">
        <f t="shared" si="10"/>
        <v>8813821.029999997</v>
      </c>
    </row>
    <row r="95" spans="1:10" s="12" customFormat="1" ht="12.75" customHeight="1">
      <c r="A95" s="82" t="s">
        <v>119</v>
      </c>
      <c r="B95" s="45">
        <v>16962214.83</v>
      </c>
      <c r="C95" s="45">
        <v>5322709.39</v>
      </c>
      <c r="D95" s="42">
        <f>C95+B95</f>
        <v>22284924.22</v>
      </c>
      <c r="E95" s="45">
        <v>852172.23</v>
      </c>
      <c r="F95" s="45">
        <v>20825891.37</v>
      </c>
      <c r="G95" s="45">
        <v>4596950.56</v>
      </c>
      <c r="H95" s="45">
        <v>20810441.85</v>
      </c>
      <c r="I95" s="80">
        <f>IF(D95=0,0,H95/D95)</f>
        <v>0.9338349838911861</v>
      </c>
      <c r="J95" s="43">
        <f>D95-H95</f>
        <v>1474482.3699999973</v>
      </c>
    </row>
    <row r="96" spans="1:10" ht="12.75" customHeight="1">
      <c r="A96" s="82" t="s">
        <v>120</v>
      </c>
      <c r="B96" s="45">
        <v>7000</v>
      </c>
      <c r="C96" s="45"/>
      <c r="D96" s="42">
        <f>C96+B96</f>
        <v>7000</v>
      </c>
      <c r="E96" s="45">
        <v>0</v>
      </c>
      <c r="F96" s="45">
        <v>0</v>
      </c>
      <c r="G96" s="45">
        <v>0</v>
      </c>
      <c r="H96" s="45">
        <v>0</v>
      </c>
      <c r="I96" s="80">
        <f>IF(D96=0,0,H96/D96)</f>
        <v>0</v>
      </c>
      <c r="J96" s="43">
        <f>D96-H96</f>
        <v>7000</v>
      </c>
    </row>
    <row r="97" spans="1:10" ht="12.75" customHeight="1">
      <c r="A97" s="82" t="s">
        <v>121</v>
      </c>
      <c r="B97" s="45">
        <v>14408756.42</v>
      </c>
      <c r="C97" s="45">
        <v>823055.56</v>
      </c>
      <c r="D97" s="42">
        <f>C97+B97</f>
        <v>15231811.98</v>
      </c>
      <c r="E97" s="45">
        <v>1275221.34</v>
      </c>
      <c r="F97" s="45">
        <v>10568005.11</v>
      </c>
      <c r="G97" s="45">
        <v>1851692.23</v>
      </c>
      <c r="H97" s="45">
        <v>7899473.32</v>
      </c>
      <c r="I97" s="80">
        <f>IF(D97=0,0,H97/D97)</f>
        <v>0.5186167824532193</v>
      </c>
      <c r="J97" s="43">
        <f>D97-H97</f>
        <v>7332338.66</v>
      </c>
    </row>
    <row r="98" spans="1:10" s="12" customFormat="1" ht="12.75" customHeight="1">
      <c r="A98" s="82" t="s">
        <v>122</v>
      </c>
      <c r="B98" s="42">
        <f aca="true" t="shared" si="11" ref="B98:J98">SUM(B99:B101)</f>
        <v>8997706.69</v>
      </c>
      <c r="C98" s="42">
        <f t="shared" si="11"/>
        <v>-4439981.29</v>
      </c>
      <c r="D98" s="42">
        <f t="shared" si="11"/>
        <v>4557725.399999999</v>
      </c>
      <c r="E98" s="42">
        <f t="shared" si="11"/>
        <v>53438.14</v>
      </c>
      <c r="F98" s="42">
        <f t="shared" si="11"/>
        <v>4635723.21</v>
      </c>
      <c r="G98" s="42">
        <f t="shared" si="11"/>
        <v>551156.73</v>
      </c>
      <c r="H98" s="42">
        <f t="shared" si="11"/>
        <v>3098379.49</v>
      </c>
      <c r="I98" s="80">
        <f t="shared" si="11"/>
        <v>0.6838594742466627</v>
      </c>
      <c r="J98" s="81">
        <f t="shared" si="11"/>
        <v>1459345.9099999992</v>
      </c>
    </row>
    <row r="99" spans="1:10" ht="12.75" customHeight="1">
      <c r="A99" s="82" t="s">
        <v>123</v>
      </c>
      <c r="B99" s="45">
        <v>8850706.69</v>
      </c>
      <c r="C99" s="45">
        <v>-4319981.29</v>
      </c>
      <c r="D99" s="42">
        <f aca="true" t="shared" si="12" ref="D99:D104">C99+B99</f>
        <v>4530725.399999999</v>
      </c>
      <c r="E99" s="45">
        <v>53438.14</v>
      </c>
      <c r="F99" s="45">
        <v>4635723.21</v>
      </c>
      <c r="G99" s="45">
        <v>551156.73</v>
      </c>
      <c r="H99" s="45">
        <v>3098379.49</v>
      </c>
      <c r="I99" s="80">
        <f aca="true" t="shared" si="13" ref="I99:I104">IF(D99=0,0,H99/D99)</f>
        <v>0.6838594742466627</v>
      </c>
      <c r="J99" s="43">
        <f aca="true" t="shared" si="14" ref="J99:J104">D99-H99</f>
        <v>1432345.9099999992</v>
      </c>
    </row>
    <row r="100" spans="1:10" ht="12.75" customHeight="1">
      <c r="A100" s="82" t="s">
        <v>124</v>
      </c>
      <c r="B100" s="45">
        <v>52000</v>
      </c>
      <c r="C100" s="45">
        <v>-50000</v>
      </c>
      <c r="D100" s="42">
        <f t="shared" si="12"/>
        <v>2000</v>
      </c>
      <c r="E100" s="45"/>
      <c r="F100" s="45"/>
      <c r="G100" s="45"/>
      <c r="H100" s="45"/>
      <c r="I100" s="80">
        <f t="shared" si="13"/>
        <v>0</v>
      </c>
      <c r="J100" s="43">
        <f t="shared" si="14"/>
        <v>2000</v>
      </c>
    </row>
    <row r="101" spans="1:10" ht="12.75" customHeight="1">
      <c r="A101" s="82" t="s">
        <v>125</v>
      </c>
      <c r="B101" s="45">
        <v>95000</v>
      </c>
      <c r="C101" s="45">
        <v>-70000</v>
      </c>
      <c r="D101" s="42">
        <f t="shared" si="12"/>
        <v>25000</v>
      </c>
      <c r="E101" s="45"/>
      <c r="F101" s="45"/>
      <c r="G101" s="45"/>
      <c r="H101" s="45"/>
      <c r="I101" s="80">
        <f t="shared" si="13"/>
        <v>0</v>
      </c>
      <c r="J101" s="43">
        <f t="shared" si="14"/>
        <v>25000</v>
      </c>
    </row>
    <row r="102" spans="1:10" ht="12.75" customHeight="1">
      <c r="A102" s="82" t="s">
        <v>126</v>
      </c>
      <c r="B102" s="83">
        <v>2111300</v>
      </c>
      <c r="C102" s="83">
        <v>-1705783.66</v>
      </c>
      <c r="D102" s="42">
        <f t="shared" si="12"/>
        <v>405516.3400000001</v>
      </c>
      <c r="E102" s="83"/>
      <c r="F102" s="83"/>
      <c r="G102" s="83"/>
      <c r="H102" s="83"/>
      <c r="I102" s="80">
        <f t="shared" si="13"/>
        <v>0</v>
      </c>
      <c r="J102" s="43">
        <f t="shared" si="14"/>
        <v>405516.3400000001</v>
      </c>
    </row>
    <row r="103" spans="1:10" ht="12.75" customHeight="1">
      <c r="A103" s="82" t="s">
        <v>127</v>
      </c>
      <c r="B103" s="83"/>
      <c r="C103" s="83"/>
      <c r="D103" s="42">
        <f t="shared" si="12"/>
        <v>0</v>
      </c>
      <c r="E103" s="83"/>
      <c r="F103" s="83"/>
      <c r="G103" s="83"/>
      <c r="H103" s="83"/>
      <c r="I103" s="80">
        <f t="shared" si="13"/>
        <v>0</v>
      </c>
      <c r="J103" s="43">
        <f t="shared" si="14"/>
        <v>0</v>
      </c>
    </row>
    <row r="104" spans="1:10" ht="12.75" customHeight="1">
      <c r="A104" s="82" t="s">
        <v>128</v>
      </c>
      <c r="B104" s="83"/>
      <c r="C104" s="83"/>
      <c r="D104" s="42">
        <f t="shared" si="12"/>
        <v>0</v>
      </c>
      <c r="E104" s="83"/>
      <c r="F104" s="83"/>
      <c r="G104" s="83"/>
      <c r="H104" s="83"/>
      <c r="I104" s="80">
        <f t="shared" si="13"/>
        <v>0</v>
      </c>
      <c r="J104" s="43">
        <f t="shared" si="14"/>
        <v>0</v>
      </c>
    </row>
    <row r="105" spans="1:10" ht="12.75" customHeight="1">
      <c r="A105" s="84" t="s">
        <v>129</v>
      </c>
      <c r="B105" s="85">
        <f aca="true" t="shared" si="15" ref="B105:J105">B93+B104</f>
        <v>42486977.94</v>
      </c>
      <c r="C105" s="85">
        <f t="shared" si="15"/>
        <v>-6.984919309616089E-10</v>
      </c>
      <c r="D105" s="85">
        <f t="shared" si="15"/>
        <v>42486977.940000005</v>
      </c>
      <c r="E105" s="85">
        <f t="shared" si="15"/>
        <v>2180831.7100000004</v>
      </c>
      <c r="F105" s="85">
        <f t="shared" si="15"/>
        <v>36029619.69</v>
      </c>
      <c r="G105" s="85">
        <f t="shared" si="15"/>
        <v>6999799.52</v>
      </c>
      <c r="H105" s="85">
        <f t="shared" si="15"/>
        <v>31808294.660000004</v>
      </c>
      <c r="I105" s="86">
        <f t="shared" si="15"/>
        <v>2.136311240591068</v>
      </c>
      <c r="J105" s="85">
        <f t="shared" si="15"/>
        <v>10678683.279999997</v>
      </c>
    </row>
    <row r="106" spans="1:10" ht="12.75" customHeight="1">
      <c r="A106" s="57" t="s">
        <v>130</v>
      </c>
      <c r="B106" s="87">
        <f aca="true" t="shared" si="16" ref="B106:J106">B107+B110</f>
        <v>0</v>
      </c>
      <c r="C106" s="87">
        <f t="shared" si="16"/>
        <v>0</v>
      </c>
      <c r="D106" s="87">
        <f t="shared" si="16"/>
        <v>0</v>
      </c>
      <c r="E106" s="87">
        <f t="shared" si="16"/>
        <v>0</v>
      </c>
      <c r="F106" s="87">
        <f t="shared" si="16"/>
        <v>0</v>
      </c>
      <c r="G106" s="87">
        <f t="shared" si="16"/>
        <v>0</v>
      </c>
      <c r="H106" s="87">
        <f t="shared" si="16"/>
        <v>0</v>
      </c>
      <c r="I106" s="88">
        <f t="shared" si="16"/>
        <v>0</v>
      </c>
      <c r="J106" s="87">
        <f t="shared" si="16"/>
        <v>0</v>
      </c>
    </row>
    <row r="107" spans="1:10" ht="12.75" customHeight="1">
      <c r="A107" s="41" t="s">
        <v>131</v>
      </c>
      <c r="B107" s="81">
        <f aca="true" t="shared" si="17" ref="B107:J107">B108+B109</f>
        <v>0</v>
      </c>
      <c r="C107" s="81">
        <f t="shared" si="17"/>
        <v>0</v>
      </c>
      <c r="D107" s="81">
        <f t="shared" si="17"/>
        <v>0</v>
      </c>
      <c r="E107" s="81">
        <f t="shared" si="17"/>
        <v>0</v>
      </c>
      <c r="F107" s="81">
        <f t="shared" si="17"/>
        <v>0</v>
      </c>
      <c r="G107" s="81">
        <f t="shared" si="17"/>
        <v>0</v>
      </c>
      <c r="H107" s="81">
        <f t="shared" si="17"/>
        <v>0</v>
      </c>
      <c r="I107" s="89">
        <f t="shared" si="17"/>
        <v>0</v>
      </c>
      <c r="J107" s="81">
        <f t="shared" si="17"/>
        <v>0</v>
      </c>
    </row>
    <row r="108" spans="1:10" ht="12.75" customHeight="1">
      <c r="A108" s="41" t="s">
        <v>132</v>
      </c>
      <c r="B108" s="83"/>
      <c r="C108" s="83"/>
      <c r="D108" s="42">
        <f>C108+B108</f>
        <v>0</v>
      </c>
      <c r="E108" s="83"/>
      <c r="F108" s="83"/>
      <c r="G108" s="83"/>
      <c r="H108" s="83"/>
      <c r="I108" s="80">
        <f>IF(D108=0,0,H108/D108)</f>
        <v>0</v>
      </c>
      <c r="J108" s="43">
        <f>D108-H108</f>
        <v>0</v>
      </c>
    </row>
    <row r="109" spans="1:10" ht="12.75" customHeight="1">
      <c r="A109" s="41" t="s">
        <v>133</v>
      </c>
      <c r="B109" s="83"/>
      <c r="C109" s="83"/>
      <c r="D109" s="42">
        <f>C109+B109</f>
        <v>0</v>
      </c>
      <c r="E109" s="83"/>
      <c r="F109" s="83"/>
      <c r="G109" s="83"/>
      <c r="H109" s="83"/>
      <c r="I109" s="80">
        <f>IF(D109=0,0,H109/D109)</f>
        <v>0</v>
      </c>
      <c r="J109" s="43">
        <f>D109-H109</f>
        <v>0</v>
      </c>
    </row>
    <row r="110" spans="1:10" ht="12.75" customHeight="1">
      <c r="A110" s="41" t="s">
        <v>134</v>
      </c>
      <c r="B110" s="81">
        <f aca="true" t="shared" si="18" ref="B110:J110">B111+B112</f>
        <v>0</v>
      </c>
      <c r="C110" s="81">
        <f t="shared" si="18"/>
        <v>0</v>
      </c>
      <c r="D110" s="81">
        <f t="shared" si="18"/>
        <v>0</v>
      </c>
      <c r="E110" s="81">
        <f t="shared" si="18"/>
        <v>0</v>
      </c>
      <c r="F110" s="81">
        <f t="shared" si="18"/>
        <v>0</v>
      </c>
      <c r="G110" s="81">
        <f t="shared" si="18"/>
        <v>0</v>
      </c>
      <c r="H110" s="81">
        <f t="shared" si="18"/>
        <v>0</v>
      </c>
      <c r="I110" s="89">
        <f t="shared" si="18"/>
        <v>0</v>
      </c>
      <c r="J110" s="81">
        <f t="shared" si="18"/>
        <v>0</v>
      </c>
    </row>
    <row r="111" spans="1:10" ht="12.75" customHeight="1">
      <c r="A111" s="41" t="s">
        <v>132</v>
      </c>
      <c r="B111" s="83"/>
      <c r="C111" s="83"/>
      <c r="D111" s="42">
        <f>C111+B111</f>
        <v>0</v>
      </c>
      <c r="E111" s="83"/>
      <c r="F111" s="83"/>
      <c r="G111" s="83"/>
      <c r="H111" s="83"/>
      <c r="I111" s="80">
        <f>IF(D111=0,0,H111/D111)</f>
        <v>0</v>
      </c>
      <c r="J111" s="43">
        <f>D111-H111</f>
        <v>0</v>
      </c>
    </row>
    <row r="112" spans="1:10" ht="12.75" customHeight="1">
      <c r="A112" s="90" t="s">
        <v>133</v>
      </c>
      <c r="B112" s="91"/>
      <c r="C112" s="91"/>
      <c r="D112" s="42">
        <f>C112+B112</f>
        <v>0</v>
      </c>
      <c r="E112" s="83"/>
      <c r="F112" s="83"/>
      <c r="G112" s="83"/>
      <c r="H112" s="83"/>
      <c r="I112" s="80">
        <f>IF(D112=0,0,H112/D112)</f>
        <v>0</v>
      </c>
      <c r="J112" s="43">
        <f>D112-H112</f>
        <v>0</v>
      </c>
    </row>
    <row r="113" spans="1:10" ht="12.75" customHeight="1">
      <c r="A113" s="92" t="s">
        <v>135</v>
      </c>
      <c r="B113" s="93">
        <f aca="true" t="shared" si="19" ref="B113:J113">B105+B106</f>
        <v>42486977.94</v>
      </c>
      <c r="C113" s="93">
        <f t="shared" si="19"/>
        <v>-6.984919309616089E-10</v>
      </c>
      <c r="D113" s="85">
        <f t="shared" si="19"/>
        <v>42486977.940000005</v>
      </c>
      <c r="E113" s="85">
        <f t="shared" si="19"/>
        <v>2180831.7100000004</v>
      </c>
      <c r="F113" s="85">
        <f t="shared" si="19"/>
        <v>36029619.69</v>
      </c>
      <c r="G113" s="85">
        <f t="shared" si="19"/>
        <v>6999799.52</v>
      </c>
      <c r="H113" s="85">
        <f t="shared" si="19"/>
        <v>31808294.660000004</v>
      </c>
      <c r="I113" s="86">
        <f t="shared" si="19"/>
        <v>2.136311240591068</v>
      </c>
      <c r="J113" s="85">
        <f t="shared" si="19"/>
        <v>10678683.279999997</v>
      </c>
    </row>
    <row r="114" spans="1:10" ht="12.75" customHeight="1">
      <c r="A114" s="92" t="s">
        <v>136</v>
      </c>
      <c r="B114" s="94"/>
      <c r="C114" s="94"/>
      <c r="D114" s="54">
        <f>C114+B114</f>
        <v>0</v>
      </c>
      <c r="E114" s="94"/>
      <c r="F114" s="94"/>
      <c r="G114" s="94"/>
      <c r="H114" s="94">
        <v>4489306.9</v>
      </c>
      <c r="I114" s="95">
        <f>IF(D114=0,0,H114/D114)</f>
        <v>0</v>
      </c>
      <c r="J114" s="56">
        <f>D114-H114</f>
        <v>-4489306.9</v>
      </c>
    </row>
    <row r="115" spans="1:10" ht="12.75" customHeight="1">
      <c r="A115" s="92" t="s">
        <v>137</v>
      </c>
      <c r="B115" s="93">
        <f aca="true" t="shared" si="20" ref="B115:I115">B113+B114</f>
        <v>42486977.94</v>
      </c>
      <c r="C115" s="93">
        <f t="shared" si="20"/>
        <v>-6.984919309616089E-10</v>
      </c>
      <c r="D115" s="93">
        <f t="shared" si="20"/>
        <v>42486977.940000005</v>
      </c>
      <c r="E115" s="93">
        <f t="shared" si="20"/>
        <v>2180831.7100000004</v>
      </c>
      <c r="F115" s="93">
        <f t="shared" si="20"/>
        <v>36029619.69</v>
      </c>
      <c r="G115" s="93">
        <f t="shared" si="20"/>
        <v>6999799.52</v>
      </c>
      <c r="H115" s="93">
        <f t="shared" si="20"/>
        <v>36297601.56</v>
      </c>
      <c r="I115" s="96">
        <f t="shared" si="20"/>
        <v>2.136311240591068</v>
      </c>
      <c r="J115" s="56">
        <f>D115-H115</f>
        <v>6189376.380000003</v>
      </c>
    </row>
    <row r="116" spans="1:10" ht="12.75" customHeight="1">
      <c r="A116" s="97" t="s">
        <v>138</v>
      </c>
      <c r="B116" s="98"/>
      <c r="C116" s="98"/>
      <c r="D116" s="98"/>
      <c r="E116" s="98"/>
      <c r="F116" s="98"/>
      <c r="G116" s="98"/>
      <c r="H116" s="98"/>
      <c r="I116" s="98"/>
      <c r="J116" s="98"/>
    </row>
  </sheetData>
  <sheetProtection password="DA51" sheet="1" selectLockedCells="1"/>
  <mergeCells count="164">
    <mergeCell ref="D85:E85"/>
    <mergeCell ref="G85:H85"/>
    <mergeCell ref="E90:F90"/>
    <mergeCell ref="G90:I90"/>
    <mergeCell ref="D86:E86"/>
    <mergeCell ref="G86:H86"/>
    <mergeCell ref="D87:E87"/>
    <mergeCell ref="G87:H87"/>
    <mergeCell ref="D88:E88"/>
    <mergeCell ref="G88:H88"/>
    <mergeCell ref="D82:E82"/>
    <mergeCell ref="G82:H82"/>
    <mergeCell ref="D83:E83"/>
    <mergeCell ref="G83:H83"/>
    <mergeCell ref="D84:E84"/>
    <mergeCell ref="G84:H84"/>
    <mergeCell ref="D79:E79"/>
    <mergeCell ref="G79:H79"/>
    <mergeCell ref="D80:E80"/>
    <mergeCell ref="G80:H80"/>
    <mergeCell ref="D81:E81"/>
    <mergeCell ref="G81:H81"/>
    <mergeCell ref="D76:E76"/>
    <mergeCell ref="G76:H76"/>
    <mergeCell ref="D77:E77"/>
    <mergeCell ref="G77:H77"/>
    <mergeCell ref="D78:E78"/>
    <mergeCell ref="G78:H78"/>
    <mergeCell ref="D73:E73"/>
    <mergeCell ref="G73:H73"/>
    <mergeCell ref="D74:E74"/>
    <mergeCell ref="G74:H74"/>
    <mergeCell ref="D75:E75"/>
    <mergeCell ref="G75:H75"/>
    <mergeCell ref="D70:E70"/>
    <mergeCell ref="G70:H70"/>
    <mergeCell ref="D71:E71"/>
    <mergeCell ref="G71:H71"/>
    <mergeCell ref="D72:E72"/>
    <mergeCell ref="G72:H72"/>
    <mergeCell ref="D67:E67"/>
    <mergeCell ref="G67:H67"/>
    <mergeCell ref="D68:E68"/>
    <mergeCell ref="G68:H68"/>
    <mergeCell ref="D69:E69"/>
    <mergeCell ref="G69:H69"/>
    <mergeCell ref="D64:E64"/>
    <mergeCell ref="G64:H64"/>
    <mergeCell ref="D65:E65"/>
    <mergeCell ref="G65:H65"/>
    <mergeCell ref="D66:E66"/>
    <mergeCell ref="G66:H66"/>
    <mergeCell ref="D61:E61"/>
    <mergeCell ref="G61:H61"/>
    <mergeCell ref="D62:E62"/>
    <mergeCell ref="G62:H62"/>
    <mergeCell ref="D63:E63"/>
    <mergeCell ref="G63:H63"/>
    <mergeCell ref="D58:E58"/>
    <mergeCell ref="G58:H58"/>
    <mergeCell ref="D59:E59"/>
    <mergeCell ref="G59:H59"/>
    <mergeCell ref="D60:E60"/>
    <mergeCell ref="G60:H60"/>
    <mergeCell ref="D55:E55"/>
    <mergeCell ref="G55:H55"/>
    <mergeCell ref="D56:E56"/>
    <mergeCell ref="G56:H56"/>
    <mergeCell ref="D57:E57"/>
    <mergeCell ref="G57:H57"/>
    <mergeCell ref="D52:E52"/>
    <mergeCell ref="G52:H52"/>
    <mergeCell ref="D53:E53"/>
    <mergeCell ref="G53:H53"/>
    <mergeCell ref="D54:E54"/>
    <mergeCell ref="G54:H54"/>
    <mergeCell ref="D49:E49"/>
    <mergeCell ref="G49:H49"/>
    <mergeCell ref="D50:E50"/>
    <mergeCell ref="G50:H50"/>
    <mergeCell ref="D51:E51"/>
    <mergeCell ref="G51:H51"/>
    <mergeCell ref="D46:E46"/>
    <mergeCell ref="G46:H46"/>
    <mergeCell ref="D47:E47"/>
    <mergeCell ref="G47:H47"/>
    <mergeCell ref="D48:E48"/>
    <mergeCell ref="G48:H48"/>
    <mergeCell ref="D43:E43"/>
    <mergeCell ref="G43:H43"/>
    <mergeCell ref="D44:E44"/>
    <mergeCell ref="G44:H44"/>
    <mergeCell ref="D45:E45"/>
    <mergeCell ref="G45:H45"/>
    <mergeCell ref="D40:E40"/>
    <mergeCell ref="G40:H40"/>
    <mergeCell ref="D41:E41"/>
    <mergeCell ref="G41:H41"/>
    <mergeCell ref="D42:E42"/>
    <mergeCell ref="G42:H42"/>
    <mergeCell ref="D37:E37"/>
    <mergeCell ref="G37:H37"/>
    <mergeCell ref="D38:E38"/>
    <mergeCell ref="G38:H38"/>
    <mergeCell ref="D39:E39"/>
    <mergeCell ref="G39:H39"/>
    <mergeCell ref="D34:E34"/>
    <mergeCell ref="G34:H34"/>
    <mergeCell ref="D35:E35"/>
    <mergeCell ref="G35:H35"/>
    <mergeCell ref="D36:E36"/>
    <mergeCell ref="G36:H36"/>
    <mergeCell ref="D31:E31"/>
    <mergeCell ref="G31:H31"/>
    <mergeCell ref="D32:E32"/>
    <mergeCell ref="G32:H32"/>
    <mergeCell ref="D33:E33"/>
    <mergeCell ref="G33:H33"/>
    <mergeCell ref="D28:E28"/>
    <mergeCell ref="G28:H28"/>
    <mergeCell ref="D29:E29"/>
    <mergeCell ref="G29:H29"/>
    <mergeCell ref="D30:E30"/>
    <mergeCell ref="G30:H30"/>
    <mergeCell ref="D25:E25"/>
    <mergeCell ref="G25:H25"/>
    <mergeCell ref="D26:E26"/>
    <mergeCell ref="G26:H26"/>
    <mergeCell ref="D27:E27"/>
    <mergeCell ref="G27:H27"/>
    <mergeCell ref="D22:E22"/>
    <mergeCell ref="G22:H22"/>
    <mergeCell ref="D23:E23"/>
    <mergeCell ref="G23:H23"/>
    <mergeCell ref="D24:E24"/>
    <mergeCell ref="G24:H24"/>
    <mergeCell ref="D19:E19"/>
    <mergeCell ref="G19:H19"/>
    <mergeCell ref="D20:E20"/>
    <mergeCell ref="G20:H20"/>
    <mergeCell ref="D21:E21"/>
    <mergeCell ref="G21:H21"/>
    <mergeCell ref="G14:H14"/>
    <mergeCell ref="D15:E15"/>
    <mergeCell ref="G15:H15"/>
    <mergeCell ref="G16:H16"/>
    <mergeCell ref="G17:H17"/>
    <mergeCell ref="G18:H18"/>
    <mergeCell ref="D17:E17"/>
    <mergeCell ref="D18:E18"/>
    <mergeCell ref="D16:E16"/>
    <mergeCell ref="D14:E14"/>
    <mergeCell ref="D11:E11"/>
    <mergeCell ref="G11:H11"/>
    <mergeCell ref="D12:E12"/>
    <mergeCell ref="G12:H12"/>
    <mergeCell ref="D13:E13"/>
    <mergeCell ref="G13:H13"/>
    <mergeCell ref="A3:J3"/>
    <mergeCell ref="A4:J4"/>
    <mergeCell ref="A5:J5"/>
    <mergeCell ref="A6:J6"/>
    <mergeCell ref="A7:J7"/>
    <mergeCell ref="D10:H10"/>
  </mergeCells>
  <printOptions horizontalCentered="1"/>
  <pageMargins left="0.3937007874015748" right="0.3937007874015748" top="0.39" bottom="0.49" header="0.25" footer="0.28"/>
  <pageSetup horizontalDpi="300" verticalDpi="3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Plan19"/>
  <dimension ref="A1:A1"/>
  <sheetViews>
    <sheetView zoomScale="106" zoomScaleNormal="106" zoomScalePageLayoutView="0" workbookViewId="0" topLeftCell="A4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Plan21"/>
  <dimension ref="A1:A1"/>
  <sheetViews>
    <sheetView zoomScale="106" zoomScaleNormal="106" zoomScalePageLayoutView="0" workbookViewId="0" topLeftCell="A1">
      <selection activeCell="B20" sqref="B20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Plan22"/>
  <dimension ref="A1:A1"/>
  <sheetViews>
    <sheetView zoomScale="106" zoomScaleNormal="106" zoomScalePageLayoutView="0" workbookViewId="0" topLeftCell="A25">
      <selection activeCell="A76" sqref="A76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Plan23"/>
  <dimension ref="A1:A1"/>
  <sheetViews>
    <sheetView showGridLines="0" zoomScalePageLayoutView="0" workbookViewId="0" topLeftCell="A1">
      <selection activeCell="A62" sqref="A62:A71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Plan24"/>
  <dimension ref="A1:A1"/>
  <sheetViews>
    <sheetView showGridLines="0" zoomScalePageLayoutView="0" workbookViewId="0" topLeftCell="A1">
      <selection activeCell="C111" sqref="C111:C112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Plan25"/>
  <dimension ref="A1:A1"/>
  <sheetViews>
    <sheetView showGridLines="0" zoomScalePageLayoutView="0" workbookViewId="0" topLeftCell="A1">
      <selection activeCell="H10" sqref="H10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Plan26"/>
  <dimension ref="A1:A1"/>
  <sheetViews>
    <sheetView showGridLines="0" zoomScalePageLayoutView="0" workbookViewId="0" topLeftCell="A1">
      <selection activeCell="I15" sqref="I15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Plan28"/>
  <dimension ref="A1:A1"/>
  <sheetViews>
    <sheetView showGridLines="0" zoomScalePageLayoutView="0" workbookViewId="0" topLeftCell="A1">
      <selection activeCell="D28" sqref="D28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 codeName="Plan8"/>
  <dimension ref="A1:A1"/>
  <sheetViews>
    <sheetView showGridLines="0" zoomScalePageLayoutView="0" workbookViewId="0" topLeftCell="A1">
      <selection activeCell="B51" sqref="B51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 codeName="Plan27"/>
  <dimension ref="A1:A1"/>
  <sheetViews>
    <sheetView showGridLines="0" zoomScalePageLayoutView="0" workbookViewId="0" topLeftCell="A28">
      <selection activeCell="F9" sqref="F9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6">
    <pageSetUpPr fitToPage="1"/>
  </sheetPr>
  <dimension ref="A1:J77"/>
  <sheetViews>
    <sheetView showGridLines="0" zoomScale="85" zoomScaleNormal="85" zoomScalePageLayoutView="0" workbookViewId="0" topLeftCell="A1">
      <pane xSplit="1" ySplit="12" topLeftCell="B55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C69" sqref="C69"/>
    </sheetView>
  </sheetViews>
  <sheetFormatPr defaultColWidth="9.140625" defaultRowHeight="11.25" customHeight="1"/>
  <cols>
    <col min="1" max="1" width="46.7109375" style="99" customWidth="1"/>
    <col min="2" max="7" width="15.7109375" style="99" customWidth="1"/>
    <col min="8" max="8" width="8.00390625" style="99" customWidth="1"/>
    <col min="9" max="9" width="7.140625" style="99" customWidth="1"/>
    <col min="10" max="10" width="15.7109375" style="99" customWidth="1"/>
    <col min="11" max="16384" width="9.140625" style="100" customWidth="1"/>
  </cols>
  <sheetData>
    <row r="1" ht="15.75" customHeight="1">
      <c r="A1" s="101" t="s">
        <v>139</v>
      </c>
    </row>
    <row r="2" ht="11.25" customHeight="1">
      <c r="A2" s="102"/>
    </row>
    <row r="3" spans="1:10" ht="12.75" customHeight="1">
      <c r="A3" s="698" t="s">
        <v>928</v>
      </c>
      <c r="B3" s="698"/>
      <c r="C3" s="698"/>
      <c r="D3" s="698"/>
      <c r="E3" s="698"/>
      <c r="F3" s="698"/>
      <c r="G3" s="698"/>
      <c r="H3" s="698"/>
      <c r="I3" s="698"/>
      <c r="J3" s="698"/>
    </row>
    <row r="4" spans="1:10" ht="12.75" customHeight="1">
      <c r="A4" s="699" t="s">
        <v>18</v>
      </c>
      <c r="B4" s="699"/>
      <c r="C4" s="699"/>
      <c r="D4" s="699"/>
      <c r="E4" s="699"/>
      <c r="F4" s="699"/>
      <c r="G4" s="699"/>
      <c r="H4" s="699"/>
      <c r="I4" s="699"/>
      <c r="J4" s="699"/>
    </row>
    <row r="5" spans="1:10" ht="12.75" customHeight="1">
      <c r="A5" s="700" t="s">
        <v>140</v>
      </c>
      <c r="B5" s="700"/>
      <c r="C5" s="700"/>
      <c r="D5" s="700"/>
      <c r="E5" s="700"/>
      <c r="F5" s="700"/>
      <c r="G5" s="700"/>
      <c r="H5" s="700"/>
      <c r="I5" s="700"/>
      <c r="J5" s="700"/>
    </row>
    <row r="6" spans="1:10" ht="12.75" customHeight="1">
      <c r="A6" s="701" t="s">
        <v>20</v>
      </c>
      <c r="B6" s="701"/>
      <c r="C6" s="701"/>
      <c r="D6" s="701"/>
      <c r="E6" s="701"/>
      <c r="F6" s="701"/>
      <c r="G6" s="701"/>
      <c r="H6" s="701"/>
      <c r="I6" s="701"/>
      <c r="J6" s="701"/>
    </row>
    <row r="7" spans="1:10" ht="12.75" customHeight="1">
      <c r="A7" s="698" t="s">
        <v>943</v>
      </c>
      <c r="B7" s="698"/>
      <c r="C7" s="698"/>
      <c r="D7" s="698"/>
      <c r="E7" s="698"/>
      <c r="F7" s="698"/>
      <c r="G7" s="698"/>
      <c r="H7" s="698"/>
      <c r="I7" s="698"/>
      <c r="J7" s="698"/>
    </row>
    <row r="8" spans="1:10" ht="12.75" customHeight="1">
      <c r="A8" s="103"/>
      <c r="B8" s="103"/>
      <c r="C8" s="103"/>
      <c r="D8" s="103"/>
      <c r="E8" s="103"/>
      <c r="F8" s="103"/>
      <c r="G8" s="103"/>
      <c r="H8" s="103"/>
      <c r="I8" s="100"/>
      <c r="J8" s="100"/>
    </row>
    <row r="9" spans="1:10" ht="12.75" customHeight="1">
      <c r="A9" s="104" t="s">
        <v>141</v>
      </c>
      <c r="B9" s="105"/>
      <c r="C9" s="100"/>
      <c r="D9" s="100"/>
      <c r="E9" s="106"/>
      <c r="F9" s="100"/>
      <c r="G9" s="100"/>
      <c r="H9" s="107"/>
      <c r="I9" s="100"/>
      <c r="J9" s="108">
        <v>1</v>
      </c>
    </row>
    <row r="10" spans="1:10" ht="12.75" customHeight="1">
      <c r="A10" s="109"/>
      <c r="B10" s="110" t="s">
        <v>105</v>
      </c>
      <c r="C10" s="110" t="s">
        <v>105</v>
      </c>
      <c r="D10" s="702" t="s">
        <v>107</v>
      </c>
      <c r="E10" s="702"/>
      <c r="F10" s="702" t="s">
        <v>108</v>
      </c>
      <c r="G10" s="702"/>
      <c r="H10" s="702"/>
      <c r="I10" s="702"/>
      <c r="J10" s="111" t="s">
        <v>142</v>
      </c>
    </row>
    <row r="11" spans="1:10" ht="12.75" customHeight="1">
      <c r="A11" s="28" t="s">
        <v>143</v>
      </c>
      <c r="B11" s="112" t="s">
        <v>26</v>
      </c>
      <c r="C11" s="112" t="s">
        <v>27</v>
      </c>
      <c r="D11" s="112" t="s">
        <v>28</v>
      </c>
      <c r="E11" s="112" t="s">
        <v>30</v>
      </c>
      <c r="F11" s="112" t="s">
        <v>28</v>
      </c>
      <c r="G11" s="112" t="s">
        <v>30</v>
      </c>
      <c r="H11" s="112" t="s">
        <v>29</v>
      </c>
      <c r="I11" s="112" t="s">
        <v>29</v>
      </c>
      <c r="J11" s="113" t="s">
        <v>144</v>
      </c>
    </row>
    <row r="12" spans="1:10" s="118" customFormat="1" ht="12.75" customHeight="1">
      <c r="A12" s="114"/>
      <c r="B12" s="115"/>
      <c r="C12" s="116" t="s">
        <v>31</v>
      </c>
      <c r="D12" s="116"/>
      <c r="E12" s="116"/>
      <c r="F12" s="116"/>
      <c r="G12" s="116" t="s">
        <v>32</v>
      </c>
      <c r="H12" s="116" t="s">
        <v>145</v>
      </c>
      <c r="I12" s="116" t="s">
        <v>33</v>
      </c>
      <c r="J12" s="117" t="s">
        <v>146</v>
      </c>
    </row>
    <row r="13" spans="1:10" s="118" customFormat="1" ht="12.75" customHeight="1">
      <c r="A13" s="119" t="s">
        <v>147</v>
      </c>
      <c r="B13" s="120">
        <f aca="true" t="shared" si="0" ref="B13:J13">B15+B17+B19+B21+B23+B25+B27+B29+B31+B33+B35+B37+B39+B41+B43+B45+B47+B49+B51+B53+B55+B57+B59+B61+B63+B65+B67+B69+B71+B73</f>
        <v>42486977.94</v>
      </c>
      <c r="C13" s="120">
        <f t="shared" si="0"/>
        <v>42486977.940000005</v>
      </c>
      <c r="D13" s="120">
        <f t="shared" si="0"/>
        <v>2180831.71</v>
      </c>
      <c r="E13" s="120">
        <f t="shared" si="0"/>
        <v>36029619.690000005</v>
      </c>
      <c r="F13" s="120">
        <f t="shared" si="0"/>
        <v>6999799.52</v>
      </c>
      <c r="G13" s="120">
        <f t="shared" si="0"/>
        <v>31808294.66</v>
      </c>
      <c r="H13" s="121">
        <f t="shared" si="0"/>
        <v>0.9999999999999999</v>
      </c>
      <c r="I13" s="121">
        <f t="shared" si="0"/>
        <v>6.779027570729988</v>
      </c>
      <c r="J13" s="120">
        <f t="shared" si="0"/>
        <v>10678683.280000001</v>
      </c>
    </row>
    <row r="14" spans="1:10" s="118" customFormat="1" ht="12.75" customHeight="1">
      <c r="A14" s="119"/>
      <c r="B14" s="120"/>
      <c r="C14" s="120"/>
      <c r="D14" s="120"/>
      <c r="E14" s="120"/>
      <c r="F14" s="120"/>
      <c r="G14" s="120"/>
      <c r="H14" s="121"/>
      <c r="I14" s="121"/>
      <c r="J14" s="120"/>
    </row>
    <row r="15" spans="1:10" ht="12.75" customHeight="1">
      <c r="A15" s="122" t="s">
        <v>148</v>
      </c>
      <c r="B15" s="123">
        <v>891900</v>
      </c>
      <c r="C15" s="123">
        <f>B15</f>
        <v>891900</v>
      </c>
      <c r="D15" s="123">
        <v>0</v>
      </c>
      <c r="E15" s="123">
        <v>0</v>
      </c>
      <c r="F15" s="123">
        <v>0</v>
      </c>
      <c r="G15" s="123">
        <v>0</v>
      </c>
      <c r="H15" s="121">
        <f>IF(G$76=0,0,G15/G$76)</f>
        <v>0</v>
      </c>
      <c r="I15" s="121">
        <f>IF(C15="",0,IF(C15=0,0,G15/C15))</f>
        <v>0</v>
      </c>
      <c r="J15" s="120">
        <f>C15-G15</f>
        <v>891900</v>
      </c>
    </row>
    <row r="16" spans="1:10" ht="12.75" customHeight="1">
      <c r="A16" s="122"/>
      <c r="B16" s="120"/>
      <c r="C16" s="120"/>
      <c r="D16" s="120"/>
      <c r="E16" s="120"/>
      <c r="F16" s="120"/>
      <c r="G16" s="120"/>
      <c r="H16" s="121"/>
      <c r="I16" s="121"/>
      <c r="J16" s="120"/>
    </row>
    <row r="17" spans="1:10" ht="12.75" customHeight="1">
      <c r="A17" s="122" t="s">
        <v>149</v>
      </c>
      <c r="B17" s="123">
        <v>41900</v>
      </c>
      <c r="C17" s="123">
        <f>B17</f>
        <v>41900</v>
      </c>
      <c r="D17" s="123">
        <v>0</v>
      </c>
      <c r="E17" s="123">
        <v>0</v>
      </c>
      <c r="F17" s="123">
        <v>0</v>
      </c>
      <c r="G17" s="123">
        <v>0</v>
      </c>
      <c r="H17" s="121">
        <f>IF(G$76=0,0,G17/G$76)</f>
        <v>0</v>
      </c>
      <c r="I17" s="121">
        <f>IF(C17="",0,IF(C17=0,0,G17/C17))</f>
        <v>0</v>
      </c>
      <c r="J17" s="120">
        <f>C17-G17</f>
        <v>41900</v>
      </c>
    </row>
    <row r="18" spans="1:10" ht="12.75" customHeight="1">
      <c r="A18" s="122"/>
      <c r="B18" s="120"/>
      <c r="C18" s="120"/>
      <c r="D18" s="120"/>
      <c r="E18" s="120"/>
      <c r="F18" s="120"/>
      <c r="G18" s="120"/>
      <c r="H18" s="121"/>
      <c r="I18" s="121"/>
      <c r="J18" s="120"/>
    </row>
    <row r="19" spans="1:10" ht="12.75" customHeight="1">
      <c r="A19" s="122" t="s">
        <v>150</v>
      </c>
      <c r="B19" s="123">
        <v>0</v>
      </c>
      <c r="C19" s="123">
        <f>B19</f>
        <v>0</v>
      </c>
      <c r="D19" s="123">
        <v>0</v>
      </c>
      <c r="E19" s="123">
        <v>0</v>
      </c>
      <c r="F19" s="123">
        <v>0</v>
      </c>
      <c r="G19" s="123">
        <v>0</v>
      </c>
      <c r="H19" s="121">
        <f>IF(G$76=0,0,G19/G$76)</f>
        <v>0</v>
      </c>
      <c r="I19" s="121">
        <f>IF(C19="",0,IF(C19=0,0,G19/C19))</f>
        <v>0</v>
      </c>
      <c r="J19" s="120">
        <f>C19-G19</f>
        <v>0</v>
      </c>
    </row>
    <row r="20" spans="1:10" ht="12.75" customHeight="1">
      <c r="A20" s="122"/>
      <c r="B20" s="120"/>
      <c r="C20" s="120"/>
      <c r="D20" s="120"/>
      <c r="E20" s="120"/>
      <c r="F20" s="120"/>
      <c r="G20" s="120"/>
      <c r="H20" s="121"/>
      <c r="I20" s="121"/>
      <c r="J20" s="120"/>
    </row>
    <row r="21" spans="1:10" ht="12.75" customHeight="1">
      <c r="A21" s="122" t="s">
        <v>151</v>
      </c>
      <c r="B21" s="123">
        <v>5515794</v>
      </c>
      <c r="C21" s="123">
        <v>4708351.64</v>
      </c>
      <c r="D21" s="123">
        <v>347612.81</v>
      </c>
      <c r="E21" s="123">
        <v>2955962.56</v>
      </c>
      <c r="F21" s="123">
        <v>620848.3</v>
      </c>
      <c r="G21" s="123">
        <v>2795679.62</v>
      </c>
      <c r="H21" s="121">
        <f>IF(G$76=0,0,G21/G$76)</f>
        <v>0.08789152797668406</v>
      </c>
      <c r="I21" s="121">
        <f>IF(C21="",0,IF(C21=0,0,G21/C21))</f>
        <v>0.5937703539916573</v>
      </c>
      <c r="J21" s="120">
        <f>C21-G21</f>
        <v>1912672.0199999996</v>
      </c>
    </row>
    <row r="22" spans="1:10" ht="12.75" customHeight="1">
      <c r="A22" s="122"/>
      <c r="B22" s="120"/>
      <c r="C22" s="120"/>
      <c r="D22" s="120"/>
      <c r="E22" s="120"/>
      <c r="F22" s="120"/>
      <c r="G22" s="120"/>
      <c r="H22" s="121"/>
      <c r="I22" s="121"/>
      <c r="J22" s="120"/>
    </row>
    <row r="23" spans="1:10" ht="12.75" customHeight="1">
      <c r="A23" s="122" t="s">
        <v>152</v>
      </c>
      <c r="B23" s="123">
        <v>0</v>
      </c>
      <c r="C23" s="123">
        <f>B23</f>
        <v>0</v>
      </c>
      <c r="D23" s="123">
        <v>0</v>
      </c>
      <c r="E23" s="123">
        <v>0</v>
      </c>
      <c r="F23" s="123">
        <v>0</v>
      </c>
      <c r="G23" s="123">
        <v>0</v>
      </c>
      <c r="H23" s="121">
        <f>IF(G$76=0,0,G23/G$76)</f>
        <v>0</v>
      </c>
      <c r="I23" s="121">
        <f>IF(C23="",0,IF(C23=0,0,G23/C23))</f>
        <v>0</v>
      </c>
      <c r="J23" s="120">
        <f>C23-G23</f>
        <v>0</v>
      </c>
    </row>
    <row r="24" spans="1:10" ht="12.75" customHeight="1">
      <c r="A24" s="122"/>
      <c r="B24" s="120"/>
      <c r="C24" s="120"/>
      <c r="D24" s="120"/>
      <c r="E24" s="120"/>
      <c r="F24" s="120"/>
      <c r="G24" s="120"/>
      <c r="H24" s="121"/>
      <c r="I24" s="121"/>
      <c r="J24" s="120"/>
    </row>
    <row r="25" spans="1:10" ht="12.75" customHeight="1">
      <c r="A25" s="122" t="s">
        <v>153</v>
      </c>
      <c r="B25" s="123">
        <v>0</v>
      </c>
      <c r="C25" s="123">
        <f>B25</f>
        <v>0</v>
      </c>
      <c r="D25" s="123">
        <v>0</v>
      </c>
      <c r="E25" s="123">
        <v>0</v>
      </c>
      <c r="F25" s="123">
        <v>0</v>
      </c>
      <c r="G25" s="123">
        <v>0</v>
      </c>
      <c r="H25" s="121">
        <f>IF(G$76=0,0,G25/G$76)</f>
        <v>0</v>
      </c>
      <c r="I25" s="121">
        <f>IF(C25="",0,IF(C25=0,0,G25/C25))</f>
        <v>0</v>
      </c>
      <c r="J25" s="120">
        <f>C25-G25</f>
        <v>0</v>
      </c>
    </row>
    <row r="26" spans="1:10" ht="12.75" customHeight="1">
      <c r="A26" s="122"/>
      <c r="B26" s="120"/>
      <c r="C26" s="120"/>
      <c r="D26" s="120"/>
      <c r="E26" s="120"/>
      <c r="F26" s="120"/>
      <c r="G26" s="120"/>
      <c r="H26" s="121"/>
      <c r="I26" s="121"/>
      <c r="J26" s="120"/>
    </row>
    <row r="27" spans="1:10" ht="12.75" customHeight="1">
      <c r="A27" s="122" t="s">
        <v>154</v>
      </c>
      <c r="B27" s="123">
        <v>0</v>
      </c>
      <c r="C27" s="123">
        <f>B27</f>
        <v>0</v>
      </c>
      <c r="D27" s="123">
        <v>0</v>
      </c>
      <c r="E27" s="123">
        <v>0</v>
      </c>
      <c r="F27" s="123">
        <v>0</v>
      </c>
      <c r="G27" s="123">
        <v>0</v>
      </c>
      <c r="H27" s="121">
        <f>IF(G$76=0,0,G27/G$76)</f>
        <v>0</v>
      </c>
      <c r="I27" s="121">
        <f>IF(C27="",0,IF(C27=0,0,G27/C27))</f>
        <v>0</v>
      </c>
      <c r="J27" s="120">
        <f>C27-G27</f>
        <v>0</v>
      </c>
    </row>
    <row r="28" spans="1:10" ht="12.75" customHeight="1">
      <c r="A28" s="122"/>
      <c r="B28" s="120"/>
      <c r="C28" s="120"/>
      <c r="D28" s="120"/>
      <c r="E28" s="120"/>
      <c r="F28" s="120"/>
      <c r="G28" s="120"/>
      <c r="H28" s="121"/>
      <c r="I28" s="121"/>
      <c r="J28" s="120"/>
    </row>
    <row r="29" spans="1:10" ht="12.75" customHeight="1">
      <c r="A29" s="122" t="s">
        <v>155</v>
      </c>
      <c r="B29" s="123">
        <v>3206206</v>
      </c>
      <c r="C29" s="123">
        <v>3206206</v>
      </c>
      <c r="D29" s="123">
        <v>59897.3</v>
      </c>
      <c r="E29" s="123">
        <v>1383923.6</v>
      </c>
      <c r="F29" s="123">
        <v>282870.82</v>
      </c>
      <c r="G29" s="123">
        <v>1059225.19</v>
      </c>
      <c r="H29" s="121">
        <f>IF(G$76=0,0,G29/G$76)</f>
        <v>0.033300282247825476</v>
      </c>
      <c r="I29" s="121">
        <f>IF(C29="",0,IF(C29=0,0,G29/C29))</f>
        <v>0.33036716605233724</v>
      </c>
      <c r="J29" s="120">
        <f>C29-G29</f>
        <v>2146980.81</v>
      </c>
    </row>
    <row r="30" spans="1:10" ht="12.75" customHeight="1">
      <c r="A30" s="122"/>
      <c r="B30" s="120"/>
      <c r="C30" s="120"/>
      <c r="D30" s="120"/>
      <c r="E30" s="120"/>
      <c r="F30" s="120"/>
      <c r="G30" s="120"/>
      <c r="H30" s="121"/>
      <c r="I30" s="121"/>
      <c r="J30" s="120"/>
    </row>
    <row r="31" spans="1:10" ht="12.75" customHeight="1">
      <c r="A31" s="122" t="s">
        <v>156</v>
      </c>
      <c r="B31" s="123">
        <v>0</v>
      </c>
      <c r="C31" s="123">
        <f>B31</f>
        <v>0</v>
      </c>
      <c r="D31" s="123">
        <v>0</v>
      </c>
      <c r="E31" s="123">
        <v>0</v>
      </c>
      <c r="F31" s="123">
        <v>0</v>
      </c>
      <c r="G31" s="123">
        <v>0</v>
      </c>
      <c r="H31" s="121">
        <f>IF(G$76=0,0,G31/G$76)</f>
        <v>0</v>
      </c>
      <c r="I31" s="121">
        <f>IF(C31="",0,IF(C31=0,0,G31/C31))</f>
        <v>0</v>
      </c>
      <c r="J31" s="120">
        <f>C31-G31</f>
        <v>0</v>
      </c>
    </row>
    <row r="32" spans="1:10" ht="12.75" customHeight="1">
      <c r="A32" s="122"/>
      <c r="B32" s="120"/>
      <c r="C32" s="120"/>
      <c r="D32" s="120"/>
      <c r="E32" s="120"/>
      <c r="F32" s="120"/>
      <c r="G32" s="120"/>
      <c r="H32" s="121"/>
      <c r="I32" s="121"/>
      <c r="J32" s="120"/>
    </row>
    <row r="33" spans="1:10" ht="12.75" customHeight="1">
      <c r="A33" s="122" t="s">
        <v>157</v>
      </c>
      <c r="B33" s="123">
        <v>9622919.25</v>
      </c>
      <c r="C33" s="123">
        <f>B33</f>
        <v>9622919.25</v>
      </c>
      <c r="D33" s="123">
        <v>724693.39</v>
      </c>
      <c r="E33" s="123">
        <v>9122694.98</v>
      </c>
      <c r="F33" s="123">
        <v>1740404.15</v>
      </c>
      <c r="G33" s="123">
        <v>7965541.43</v>
      </c>
      <c r="H33" s="121">
        <f>IF(G$76=0,0,G33/G$76)</f>
        <v>0.25042340418258685</v>
      </c>
      <c r="I33" s="121">
        <f>IF(C33="",0,IF(C33=0,0,G33/C33))</f>
        <v>0.8277676683195694</v>
      </c>
      <c r="J33" s="120">
        <f>C33-G33</f>
        <v>1657377.8200000003</v>
      </c>
    </row>
    <row r="34" spans="1:10" ht="12.75" customHeight="1">
      <c r="A34" s="122"/>
      <c r="B34" s="120"/>
      <c r="C34" s="120"/>
      <c r="D34" s="120"/>
      <c r="E34" s="120"/>
      <c r="F34" s="120"/>
      <c r="G34" s="120"/>
      <c r="H34" s="121"/>
      <c r="I34" s="121"/>
      <c r="J34" s="120"/>
    </row>
    <row r="35" spans="1:10" ht="12.75" customHeight="1">
      <c r="A35" s="122" t="s">
        <v>158</v>
      </c>
      <c r="B35" s="123">
        <v>0</v>
      </c>
      <c r="C35" s="123">
        <f>B35</f>
        <v>0</v>
      </c>
      <c r="D35" s="123">
        <v>0</v>
      </c>
      <c r="E35" s="123">
        <v>0</v>
      </c>
      <c r="F35" s="123">
        <v>0</v>
      </c>
      <c r="G35" s="123">
        <v>0</v>
      </c>
      <c r="H35" s="121">
        <f>IF(G$76=0,0,G35/G$76)</f>
        <v>0</v>
      </c>
      <c r="I35" s="121">
        <f>IF(C35="",0,IF(C35=0,0,G35/C35))</f>
        <v>0</v>
      </c>
      <c r="J35" s="120">
        <f>C35-G35</f>
        <v>0</v>
      </c>
    </row>
    <row r="36" spans="1:10" ht="12.75" customHeight="1">
      <c r="A36" s="122"/>
      <c r="B36" s="120"/>
      <c r="C36" s="120"/>
      <c r="D36" s="120"/>
      <c r="E36" s="120"/>
      <c r="F36" s="120"/>
      <c r="G36" s="120"/>
      <c r="H36" s="121"/>
      <c r="I36" s="121"/>
      <c r="J36" s="120"/>
    </row>
    <row r="37" spans="1:10" ht="12.75" customHeight="1">
      <c r="A37" s="122" t="s">
        <v>159</v>
      </c>
      <c r="B37" s="123">
        <v>14510258</v>
      </c>
      <c r="C37" s="123">
        <v>16653105.7</v>
      </c>
      <c r="D37" s="123">
        <v>884806.14</v>
      </c>
      <c r="E37" s="123">
        <v>15865795.6</v>
      </c>
      <c r="F37" s="123">
        <v>3407354.66</v>
      </c>
      <c r="G37" s="123">
        <v>15203988.8</v>
      </c>
      <c r="H37" s="121">
        <f>IF(G$76=0,0,G37/G$76)</f>
        <v>0.4779881776912589</v>
      </c>
      <c r="I37" s="121">
        <f>IF(C37="",0,IF(C37=0,0,G37/C37))</f>
        <v>0.9129821832572649</v>
      </c>
      <c r="J37" s="120">
        <f>C37-G37</f>
        <v>1449116.8999999985</v>
      </c>
    </row>
    <row r="38" spans="1:10" ht="12.75" customHeight="1">
      <c r="A38" s="122"/>
      <c r="B38" s="120"/>
      <c r="C38" s="120"/>
      <c r="D38" s="120"/>
      <c r="E38" s="120"/>
      <c r="F38" s="120"/>
      <c r="G38" s="120"/>
      <c r="H38" s="121"/>
      <c r="I38" s="121"/>
      <c r="J38" s="120"/>
    </row>
    <row r="39" spans="1:10" ht="12.75" customHeight="1">
      <c r="A39" s="122" t="s">
        <v>160</v>
      </c>
      <c r="B39" s="123">
        <v>389900</v>
      </c>
      <c r="C39" s="123">
        <v>426057.34</v>
      </c>
      <c r="D39" s="123">
        <v>89445</v>
      </c>
      <c r="E39" s="123">
        <v>346554.34</v>
      </c>
      <c r="F39" s="123">
        <v>83920</v>
      </c>
      <c r="G39" s="123">
        <v>306394.82</v>
      </c>
      <c r="H39" s="121">
        <f>IF(G$76=0,0,G39/G$76)</f>
        <v>0.009632544695497361</v>
      </c>
      <c r="I39" s="121">
        <f>IF(C39="",0,IF(C39=0,0,G39/C39))</f>
        <v>0.7191398697649476</v>
      </c>
      <c r="J39" s="120">
        <f>C39-G39</f>
        <v>119662.52000000002</v>
      </c>
    </row>
    <row r="40" spans="1:10" ht="12.75" customHeight="1">
      <c r="A40" s="122"/>
      <c r="B40" s="120"/>
      <c r="C40" s="120"/>
      <c r="D40" s="120"/>
      <c r="E40" s="120"/>
      <c r="F40" s="120"/>
      <c r="G40" s="120"/>
      <c r="H40" s="121"/>
      <c r="I40" s="121"/>
      <c r="J40" s="120"/>
    </row>
    <row r="41" spans="1:10" ht="12.75" customHeight="1">
      <c r="A41" s="122" t="s">
        <v>161</v>
      </c>
      <c r="B41" s="123">
        <v>356300</v>
      </c>
      <c r="C41" s="123">
        <v>202300</v>
      </c>
      <c r="D41" s="123">
        <v>0</v>
      </c>
      <c r="E41" s="123">
        <v>0</v>
      </c>
      <c r="F41" s="123">
        <v>0</v>
      </c>
      <c r="G41" s="123">
        <v>0</v>
      </c>
      <c r="H41" s="121">
        <f>IF(G$76=0,0,G41/G$76)</f>
        <v>0</v>
      </c>
      <c r="I41" s="121">
        <f>IF(C41="",0,IF(C41=0,0,G41/C41))</f>
        <v>0</v>
      </c>
      <c r="J41" s="120">
        <f>C41-G41</f>
        <v>202300</v>
      </c>
    </row>
    <row r="42" spans="1:10" ht="12.75" customHeight="1">
      <c r="A42" s="122"/>
      <c r="B42" s="120"/>
      <c r="C42" s="120"/>
      <c r="D42" s="120"/>
      <c r="E42" s="120"/>
      <c r="F42" s="120"/>
      <c r="G42" s="120"/>
      <c r="H42" s="121"/>
      <c r="I42" s="121"/>
      <c r="J42" s="120"/>
    </row>
    <row r="43" spans="1:10" ht="12.75" customHeight="1">
      <c r="A43" s="122" t="s">
        <v>162</v>
      </c>
      <c r="B43" s="123">
        <v>2624300.69</v>
      </c>
      <c r="C43" s="123">
        <v>3944727.02</v>
      </c>
      <c r="D43" s="123">
        <v>58295.6</v>
      </c>
      <c r="E43" s="123">
        <v>5134918.58</v>
      </c>
      <c r="F43" s="123">
        <v>577381.14</v>
      </c>
      <c r="G43" s="123">
        <v>3413393.37</v>
      </c>
      <c r="H43" s="121">
        <f>IF(G$76=0,0,G43/G$76)</f>
        <v>0.10731142321478986</v>
      </c>
      <c r="I43" s="121">
        <f>IF(C43="",0,IF(C43=0,0,G43/C43))</f>
        <v>0.8653053437396031</v>
      </c>
      <c r="J43" s="120">
        <f>C43-G43</f>
        <v>531333.6499999999</v>
      </c>
    </row>
    <row r="44" spans="1:10" ht="12.75" customHeight="1">
      <c r="A44" s="122"/>
      <c r="B44" s="120"/>
      <c r="C44" s="120"/>
      <c r="D44" s="120"/>
      <c r="E44" s="120"/>
      <c r="F44" s="120"/>
      <c r="G44" s="120"/>
      <c r="H44" s="121"/>
      <c r="I44" s="121"/>
      <c r="J44" s="120"/>
    </row>
    <row r="45" spans="1:10" ht="12.75" customHeight="1">
      <c r="A45" s="122" t="s">
        <v>163</v>
      </c>
      <c r="B45" s="123">
        <v>618500</v>
      </c>
      <c r="C45" s="123">
        <v>358814.97</v>
      </c>
      <c r="D45" s="123">
        <v>0</v>
      </c>
      <c r="E45" s="123">
        <v>0</v>
      </c>
      <c r="F45" s="123">
        <v>0</v>
      </c>
      <c r="G45" s="123">
        <v>0</v>
      </c>
      <c r="H45" s="121">
        <f>IF(G$76=0,0,G45/G$76)</f>
        <v>0</v>
      </c>
      <c r="I45" s="121">
        <f>IF(C45="",0,IF(C45=0,0,G45/C45))</f>
        <v>0</v>
      </c>
      <c r="J45" s="120">
        <f>C45-G45</f>
        <v>358814.97</v>
      </c>
    </row>
    <row r="46" spans="1:10" ht="12.75" customHeight="1">
      <c r="A46" s="122"/>
      <c r="B46" s="120"/>
      <c r="C46" s="120"/>
      <c r="D46" s="120"/>
      <c r="E46" s="120"/>
      <c r="F46" s="120"/>
      <c r="G46" s="120"/>
      <c r="H46" s="121"/>
      <c r="I46" s="121"/>
      <c r="J46" s="120"/>
    </row>
    <row r="47" spans="1:10" ht="12.75" customHeight="1">
      <c r="A47" s="122" t="s">
        <v>164</v>
      </c>
      <c r="B47" s="123">
        <v>312300</v>
      </c>
      <c r="C47" s="123">
        <v>68525.91</v>
      </c>
      <c r="D47" s="123">
        <v>0</v>
      </c>
      <c r="E47" s="123">
        <v>0</v>
      </c>
      <c r="F47" s="123">
        <v>0</v>
      </c>
      <c r="G47" s="123">
        <v>0</v>
      </c>
      <c r="H47" s="121">
        <f>IF(G$76=0,0,G47/G$76)</f>
        <v>0</v>
      </c>
      <c r="I47" s="121">
        <f>IF(C47="",0,IF(C47=0,0,G47/C47))</f>
        <v>0</v>
      </c>
      <c r="J47" s="120">
        <f>C47-G47</f>
        <v>68525.91</v>
      </c>
    </row>
    <row r="48" spans="1:10" ht="12.75" customHeight="1">
      <c r="A48" s="122"/>
      <c r="B48" s="120"/>
      <c r="C48" s="120"/>
      <c r="D48" s="120"/>
      <c r="E48" s="120"/>
      <c r="F48" s="120"/>
      <c r="G48" s="120"/>
      <c r="H48" s="121"/>
      <c r="I48" s="121"/>
      <c r="J48" s="120"/>
    </row>
    <row r="49" spans="1:10" ht="12.75" customHeight="1">
      <c r="A49" s="122" t="s">
        <v>165</v>
      </c>
      <c r="B49" s="123">
        <v>351300</v>
      </c>
      <c r="C49" s="123">
        <v>232490.48</v>
      </c>
      <c r="D49" s="123">
        <v>7083.44</v>
      </c>
      <c r="E49" s="123">
        <v>177388.48</v>
      </c>
      <c r="F49" s="123">
        <v>16618.24</v>
      </c>
      <c r="G49" s="123">
        <v>175019.52</v>
      </c>
      <c r="H49" s="121">
        <f>IF(G$76=0,0,G49/G$76)</f>
        <v>0.005502323273560872</v>
      </c>
      <c r="I49" s="121">
        <f>IF(C49="",0,IF(C49=0,0,G49/C49))</f>
        <v>0.7528029534800736</v>
      </c>
      <c r="J49" s="120">
        <f>C49-G49</f>
        <v>57470.96000000002</v>
      </c>
    </row>
    <row r="50" spans="1:10" ht="12.75" customHeight="1">
      <c r="A50" s="122"/>
      <c r="B50" s="120"/>
      <c r="C50" s="120"/>
      <c r="D50" s="120"/>
      <c r="E50" s="120"/>
      <c r="F50" s="120"/>
      <c r="G50" s="120"/>
      <c r="H50" s="121"/>
      <c r="I50" s="121"/>
      <c r="J50" s="120"/>
    </row>
    <row r="51" spans="1:10" ht="12.75" customHeight="1">
      <c r="A51" s="122" t="s">
        <v>166</v>
      </c>
      <c r="B51" s="123">
        <v>0</v>
      </c>
      <c r="C51" s="123">
        <f>B51</f>
        <v>0</v>
      </c>
      <c r="D51" s="123">
        <v>0</v>
      </c>
      <c r="E51" s="123">
        <v>0</v>
      </c>
      <c r="F51" s="123">
        <v>0</v>
      </c>
      <c r="G51" s="123">
        <v>0</v>
      </c>
      <c r="H51" s="121">
        <f>IF(G$76=0,0,G51/G$76)</f>
        <v>0</v>
      </c>
      <c r="I51" s="121">
        <f>IF(C51="",0,IF(C51=0,0,G51/C51))</f>
        <v>0</v>
      </c>
      <c r="J51" s="120">
        <f>C51-G51</f>
        <v>0</v>
      </c>
    </row>
    <row r="52" spans="1:10" ht="12.75" customHeight="1">
      <c r="A52" s="122"/>
      <c r="B52" s="120"/>
      <c r="C52" s="120"/>
      <c r="D52" s="120"/>
      <c r="E52" s="120"/>
      <c r="F52" s="120"/>
      <c r="G52" s="120"/>
      <c r="H52" s="121"/>
      <c r="I52" s="121"/>
      <c r="J52" s="120"/>
    </row>
    <row r="53" spans="1:10" ht="12.75" customHeight="1">
      <c r="A53" s="122" t="s">
        <v>167</v>
      </c>
      <c r="B53" s="123">
        <v>145600</v>
      </c>
      <c r="C53" s="123">
        <v>75000</v>
      </c>
      <c r="D53" s="123">
        <v>0</v>
      </c>
      <c r="E53" s="123">
        <v>0</v>
      </c>
      <c r="F53" s="123">
        <v>0</v>
      </c>
      <c r="G53" s="123">
        <v>0</v>
      </c>
      <c r="H53" s="121">
        <f>IF(G$76=0,0,G53/G$76)</f>
        <v>0</v>
      </c>
      <c r="I53" s="121">
        <f>IF(C53="",0,IF(C53=0,0,G53/C53))</f>
        <v>0</v>
      </c>
      <c r="J53" s="120">
        <f>C53-G53</f>
        <v>75000</v>
      </c>
    </row>
    <row r="54" spans="1:10" ht="12.75" customHeight="1">
      <c r="A54" s="122"/>
      <c r="B54" s="120"/>
      <c r="C54" s="120"/>
      <c r="D54" s="120"/>
      <c r="E54" s="120"/>
      <c r="F54" s="120"/>
      <c r="G54" s="120"/>
      <c r="H54" s="121"/>
      <c r="I54" s="121"/>
      <c r="J54" s="120"/>
    </row>
    <row r="55" spans="1:10" ht="12.75" customHeight="1">
      <c r="A55" s="122" t="s">
        <v>168</v>
      </c>
      <c r="B55" s="123">
        <v>0</v>
      </c>
      <c r="C55" s="123">
        <f>B55</f>
        <v>0</v>
      </c>
      <c r="D55" s="123">
        <v>0</v>
      </c>
      <c r="E55" s="123">
        <v>0</v>
      </c>
      <c r="F55" s="123">
        <v>0</v>
      </c>
      <c r="G55" s="123">
        <v>0</v>
      </c>
      <c r="H55" s="121">
        <f>IF(G$76=0,0,G55/G$76)</f>
        <v>0</v>
      </c>
      <c r="I55" s="121">
        <f>IF(C55="",0,IF(C55=0,0,G55/C55))</f>
        <v>0</v>
      </c>
      <c r="J55" s="120">
        <f>C55-G55</f>
        <v>0</v>
      </c>
    </row>
    <row r="56" spans="1:10" ht="12.75" customHeight="1">
      <c r="A56" s="122"/>
      <c r="B56" s="120"/>
      <c r="C56" s="120"/>
      <c r="D56" s="120"/>
      <c r="E56" s="120"/>
      <c r="F56" s="120"/>
      <c r="G56" s="120"/>
      <c r="H56" s="121"/>
      <c r="I56" s="121"/>
      <c r="J56" s="120"/>
    </row>
    <row r="57" spans="1:10" ht="12.75" customHeight="1">
      <c r="A57" s="122" t="s">
        <v>169</v>
      </c>
      <c r="B57" s="123">
        <v>558400</v>
      </c>
      <c r="C57" s="123">
        <v>105400</v>
      </c>
      <c r="D57" s="123">
        <v>0</v>
      </c>
      <c r="E57" s="123">
        <v>0</v>
      </c>
      <c r="F57" s="123">
        <v>0</v>
      </c>
      <c r="G57" s="123">
        <v>0</v>
      </c>
      <c r="H57" s="121">
        <f>IF(G$76=0,0,G57/G$76)</f>
        <v>0</v>
      </c>
      <c r="I57" s="121">
        <f>IF(C57="",0,IF(C57=0,0,G57/C57))</f>
        <v>0</v>
      </c>
      <c r="J57" s="120">
        <f>C57-G57</f>
        <v>105400</v>
      </c>
    </row>
    <row r="58" spans="1:10" ht="12.75" customHeight="1">
      <c r="A58" s="122"/>
      <c r="B58" s="120"/>
      <c r="C58" s="120"/>
      <c r="D58" s="120"/>
      <c r="E58" s="120"/>
      <c r="F58" s="120"/>
      <c r="G58" s="120"/>
      <c r="H58" s="121"/>
      <c r="I58" s="121"/>
      <c r="J58" s="120"/>
    </row>
    <row r="59" spans="1:10" ht="12.75" customHeight="1">
      <c r="A59" s="122" t="s">
        <v>170</v>
      </c>
      <c r="B59" s="123">
        <v>168200</v>
      </c>
      <c r="C59" s="123">
        <v>93191.15</v>
      </c>
      <c r="D59" s="123">
        <v>4837.34</v>
      </c>
      <c r="E59" s="123">
        <v>78895.34</v>
      </c>
      <c r="F59" s="123">
        <v>14615.01</v>
      </c>
      <c r="G59" s="123">
        <v>78895.34</v>
      </c>
      <c r="H59" s="121">
        <f>IF(G$76=0,0,G59/G$76)</f>
        <v>0.0024803385671352427</v>
      </c>
      <c r="I59" s="121">
        <f>IF(C59="",0,IF(C59=0,0,G59/C59))</f>
        <v>0.8465969139773466</v>
      </c>
      <c r="J59" s="120">
        <f>C59-G59</f>
        <v>14295.809999999998</v>
      </c>
    </row>
    <row r="60" spans="1:10" ht="12.75" customHeight="1">
      <c r="A60" s="122"/>
      <c r="B60" s="120"/>
      <c r="C60" s="120"/>
      <c r="D60" s="120"/>
      <c r="E60" s="120"/>
      <c r="F60" s="120"/>
      <c r="G60" s="120"/>
      <c r="H60" s="121"/>
      <c r="I60" s="121"/>
      <c r="J60" s="120"/>
    </row>
    <row r="61" spans="1:10" ht="12.75" customHeight="1">
      <c r="A61" s="122" t="s">
        <v>171</v>
      </c>
      <c r="B61" s="123">
        <v>253000</v>
      </c>
      <c r="C61" s="123">
        <v>330808.03</v>
      </c>
      <c r="D61" s="123">
        <v>4160.69</v>
      </c>
      <c r="E61" s="123">
        <v>128178.1</v>
      </c>
      <c r="F61" s="123">
        <v>9826.69</v>
      </c>
      <c r="G61" s="123">
        <v>97090.44</v>
      </c>
      <c r="H61" s="121">
        <f>IF(G$76=0,0,G61/G$76)</f>
        <v>0.003052362317370459</v>
      </c>
      <c r="I61" s="121">
        <f>IF(C61="",0,IF(C61=0,0,G61/C61))</f>
        <v>0.29349481026805785</v>
      </c>
      <c r="J61" s="120">
        <f>C61-G61</f>
        <v>233717.59000000003</v>
      </c>
    </row>
    <row r="62" spans="1:10" ht="12.75" customHeight="1">
      <c r="A62" s="122"/>
      <c r="B62" s="120"/>
      <c r="C62" s="120"/>
      <c r="D62" s="120"/>
      <c r="E62" s="120"/>
      <c r="F62" s="120"/>
      <c r="G62" s="120"/>
      <c r="H62" s="121"/>
      <c r="I62" s="121"/>
      <c r="J62" s="120"/>
    </row>
    <row r="63" spans="1:10" ht="12.75" customHeight="1">
      <c r="A63" s="122" t="s">
        <v>172</v>
      </c>
      <c r="B63" s="123">
        <v>0</v>
      </c>
      <c r="C63" s="123">
        <f>B63</f>
        <v>0</v>
      </c>
      <c r="D63" s="123">
        <v>0</v>
      </c>
      <c r="E63" s="123">
        <v>0</v>
      </c>
      <c r="F63" s="123">
        <v>0</v>
      </c>
      <c r="G63" s="123">
        <v>0</v>
      </c>
      <c r="H63" s="121">
        <f>IF(G$76=0,0,G63/G$76)</f>
        <v>0</v>
      </c>
      <c r="I63" s="121">
        <f>IF(C63="",0,IF(C63=0,0,G63/C63))</f>
        <v>0</v>
      </c>
      <c r="J63" s="120">
        <f>C63-G63</f>
        <v>0</v>
      </c>
    </row>
    <row r="64" spans="1:10" ht="12.75" customHeight="1">
      <c r="A64" s="122"/>
      <c r="B64" s="120"/>
      <c r="C64" s="120"/>
      <c r="D64" s="120"/>
      <c r="E64" s="120"/>
      <c r="F64" s="120"/>
      <c r="G64" s="120"/>
      <c r="H64" s="121"/>
      <c r="I64" s="121"/>
      <c r="J64" s="120"/>
    </row>
    <row r="65" spans="1:10" ht="12.75" customHeight="1">
      <c r="A65" s="122" t="s">
        <v>173</v>
      </c>
      <c r="B65" s="123">
        <v>808900</v>
      </c>
      <c r="C65" s="123">
        <v>1119764.11</v>
      </c>
      <c r="D65" s="123">
        <v>0</v>
      </c>
      <c r="E65" s="123">
        <v>835308.11</v>
      </c>
      <c r="F65" s="123">
        <v>245960.51</v>
      </c>
      <c r="G65" s="123">
        <v>713066.13</v>
      </c>
      <c r="H65" s="121">
        <f>IF(G$76=0,0,G65/G$76)</f>
        <v>0.022417615833290952</v>
      </c>
      <c r="I65" s="121">
        <f>IF(C65="",0,IF(C65=0,0,G65/C65))</f>
        <v>0.63680030787913</v>
      </c>
      <c r="J65" s="120">
        <f>C65-G65</f>
        <v>406697.9800000001</v>
      </c>
    </row>
    <row r="66" spans="1:10" ht="12.75" customHeight="1">
      <c r="A66" s="122"/>
      <c r="B66" s="120"/>
      <c r="C66" s="120"/>
      <c r="D66" s="120"/>
      <c r="E66" s="120"/>
      <c r="F66" s="120"/>
      <c r="G66" s="120"/>
      <c r="H66" s="121"/>
      <c r="I66" s="121"/>
      <c r="J66" s="120"/>
    </row>
    <row r="67" spans="1:10" ht="12.75" customHeight="1">
      <c r="A67" s="122" t="s">
        <v>174</v>
      </c>
      <c r="B67" s="123">
        <v>0</v>
      </c>
      <c r="C67" s="123">
        <f>B67</f>
        <v>0</v>
      </c>
      <c r="D67" s="123">
        <v>0</v>
      </c>
      <c r="E67" s="123">
        <v>0</v>
      </c>
      <c r="F67" s="123">
        <v>0</v>
      </c>
      <c r="G67" s="123">
        <v>0</v>
      </c>
      <c r="H67" s="121">
        <f>IF(G$76=0,0,G67/G$76)</f>
        <v>0</v>
      </c>
      <c r="I67" s="121">
        <f>IF(C67="",0,IF(C67=0,0,G67/C67))</f>
        <v>0</v>
      </c>
      <c r="J67" s="120">
        <f>C67-G67</f>
        <v>0</v>
      </c>
    </row>
    <row r="68" spans="1:10" ht="12.75" customHeight="1">
      <c r="A68" s="122"/>
      <c r="B68" s="120"/>
      <c r="C68" s="120"/>
      <c r="D68" s="120"/>
      <c r="E68" s="120"/>
      <c r="F68" s="120"/>
      <c r="G68" s="120"/>
      <c r="H68" s="121"/>
      <c r="I68" s="121"/>
      <c r="J68" s="120"/>
    </row>
    <row r="69" spans="1:10" ht="12.75" customHeight="1">
      <c r="A69" s="122" t="s">
        <v>175</v>
      </c>
      <c r="B69" s="123">
        <v>0</v>
      </c>
      <c r="C69" s="123">
        <f>B69</f>
        <v>0</v>
      </c>
      <c r="D69" s="123">
        <v>0</v>
      </c>
      <c r="E69" s="123">
        <v>0</v>
      </c>
      <c r="F69" s="123">
        <v>0</v>
      </c>
      <c r="G69" s="123">
        <v>0</v>
      </c>
      <c r="H69" s="121">
        <f>IF(G$76=0,0,G69/G$76)</f>
        <v>0</v>
      </c>
      <c r="I69" s="121">
        <f>IF(C69="",0,IF(C69=0,0,G69/C69))</f>
        <v>0</v>
      </c>
      <c r="J69" s="120">
        <f>C69-G69</f>
        <v>0</v>
      </c>
    </row>
    <row r="70" spans="1:10" ht="12.75" customHeight="1">
      <c r="A70" s="122"/>
      <c r="B70" s="120"/>
      <c r="C70" s="120"/>
      <c r="D70" s="120"/>
      <c r="E70" s="120"/>
      <c r="F70" s="120"/>
      <c r="G70" s="120"/>
      <c r="H70" s="121"/>
      <c r="I70" s="121"/>
      <c r="J70" s="120"/>
    </row>
    <row r="71" spans="1:10" ht="12.75" customHeight="1">
      <c r="A71" s="122" t="s">
        <v>126</v>
      </c>
      <c r="B71" s="123">
        <v>2111300</v>
      </c>
      <c r="C71" s="123">
        <v>405516.34</v>
      </c>
      <c r="D71" s="123">
        <v>0</v>
      </c>
      <c r="E71" s="123">
        <v>0</v>
      </c>
      <c r="F71" s="123">
        <v>0</v>
      </c>
      <c r="G71" s="123">
        <v>0</v>
      </c>
      <c r="H71" s="121">
        <f>IF(G$76=0,0,G71/G$76)</f>
        <v>0</v>
      </c>
      <c r="I71" s="121">
        <f>IF(C71="",0,IF(C71=0,0,G71/C71))</f>
        <v>0</v>
      </c>
      <c r="J71" s="120">
        <f>C71-G71</f>
        <v>405516.34</v>
      </c>
    </row>
    <row r="72" spans="1:10" ht="12.75" customHeight="1">
      <c r="A72" s="122"/>
      <c r="B72" s="120"/>
      <c r="C72" s="120"/>
      <c r="D72" s="120"/>
      <c r="E72" s="120"/>
      <c r="F72" s="120"/>
      <c r="G72" s="120"/>
      <c r="H72" s="121"/>
      <c r="I72" s="121"/>
      <c r="J72" s="120"/>
    </row>
    <row r="73" spans="1:10" ht="12.75" customHeight="1">
      <c r="A73" s="122" t="s">
        <v>127</v>
      </c>
      <c r="B73" s="123">
        <v>0</v>
      </c>
      <c r="C73" s="123">
        <f>B73</f>
        <v>0</v>
      </c>
      <c r="D73" s="123">
        <v>0</v>
      </c>
      <c r="E73" s="123">
        <v>0</v>
      </c>
      <c r="F73" s="123">
        <v>0</v>
      </c>
      <c r="G73" s="123">
        <v>0</v>
      </c>
      <c r="H73" s="121">
        <f>IF(G$76=0,0,G73/G$76)</f>
        <v>0</v>
      </c>
      <c r="I73" s="121">
        <f>IF(C73="",0,IF(C73=0,0,G73/C73))</f>
        <v>0</v>
      </c>
      <c r="J73" s="120">
        <f>C73-G73</f>
        <v>0</v>
      </c>
    </row>
    <row r="74" spans="1:10" ht="12.75" customHeight="1">
      <c r="A74" s="122"/>
      <c r="B74" s="120"/>
      <c r="C74" s="120"/>
      <c r="D74" s="120"/>
      <c r="E74" s="120"/>
      <c r="F74" s="120"/>
      <c r="G74" s="120"/>
      <c r="H74" s="121"/>
      <c r="I74" s="121"/>
      <c r="J74" s="120"/>
    </row>
    <row r="75" spans="1:10" ht="12.75" customHeight="1">
      <c r="A75" s="122" t="s">
        <v>176</v>
      </c>
      <c r="B75" s="123">
        <v>0</v>
      </c>
      <c r="C75" s="123">
        <f>B75</f>
        <v>0</v>
      </c>
      <c r="D75" s="123">
        <v>0</v>
      </c>
      <c r="E75" s="123">
        <v>0</v>
      </c>
      <c r="F75" s="123">
        <v>0</v>
      </c>
      <c r="G75" s="123">
        <v>0</v>
      </c>
      <c r="H75" s="121">
        <f>IF(G$76=0,0,G75/G$76)</f>
        <v>0</v>
      </c>
      <c r="I75" s="121">
        <f>IF(C75="",0,IF(C75=0,0,G75/C75))</f>
        <v>0</v>
      </c>
      <c r="J75" s="120">
        <f>C75-G75</f>
        <v>0</v>
      </c>
    </row>
    <row r="76" spans="1:10" ht="12.75" customHeight="1">
      <c r="A76" s="124" t="s">
        <v>177</v>
      </c>
      <c r="B76" s="125">
        <f aca="true" t="shared" si="1" ref="B76:J76">B75+B13</f>
        <v>42486977.94</v>
      </c>
      <c r="C76" s="125">
        <f t="shared" si="1"/>
        <v>42486977.940000005</v>
      </c>
      <c r="D76" s="125">
        <f t="shared" si="1"/>
        <v>2180831.71</v>
      </c>
      <c r="E76" s="125">
        <f t="shared" si="1"/>
        <v>36029619.690000005</v>
      </c>
      <c r="F76" s="125">
        <f t="shared" si="1"/>
        <v>6999799.52</v>
      </c>
      <c r="G76" s="125">
        <f t="shared" si="1"/>
        <v>31808294.66</v>
      </c>
      <c r="H76" s="126">
        <f t="shared" si="1"/>
        <v>0.9999999999999999</v>
      </c>
      <c r="I76" s="126">
        <f t="shared" si="1"/>
        <v>6.779027570729988</v>
      </c>
      <c r="J76" s="125">
        <f t="shared" si="1"/>
        <v>10678683.280000001</v>
      </c>
    </row>
    <row r="77" spans="1:10" ht="12.75" customHeight="1">
      <c r="A77" s="127" t="s">
        <v>138</v>
      </c>
      <c r="B77" s="128"/>
      <c r="C77" s="128"/>
      <c r="D77" s="128"/>
      <c r="E77" s="128"/>
      <c r="F77" s="128"/>
      <c r="G77" s="128"/>
      <c r="H77" s="128"/>
      <c r="I77" s="128"/>
      <c r="J77" s="128"/>
    </row>
  </sheetData>
  <sheetProtection password="DA51" sheet="1" selectLockedCells="1"/>
  <mergeCells count="7">
    <mergeCell ref="A3:J3"/>
    <mergeCell ref="A4:J4"/>
    <mergeCell ref="A5:J5"/>
    <mergeCell ref="A6:J6"/>
    <mergeCell ref="A7:J7"/>
    <mergeCell ref="D10:E10"/>
    <mergeCell ref="F10:I10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811">
    <pageSetUpPr fitToPage="1"/>
  </sheetPr>
  <dimension ref="A1:O33"/>
  <sheetViews>
    <sheetView zoomScale="75" zoomScaleNormal="75" zoomScalePageLayoutView="0" workbookViewId="0" topLeftCell="A1">
      <selection activeCell="A33" sqref="A33"/>
    </sheetView>
  </sheetViews>
  <sheetFormatPr defaultColWidth="9.140625" defaultRowHeight="11.25" customHeight="1"/>
  <cols>
    <col min="1" max="1" width="42.140625" style="129" customWidth="1"/>
    <col min="2" max="7" width="13.8515625" style="129" customWidth="1"/>
    <col min="8" max="8" width="13.8515625" style="130" customWidth="1"/>
    <col min="9" max="15" width="13.8515625" style="129" customWidth="1"/>
    <col min="16" max="16384" width="9.140625" style="129" customWidth="1"/>
  </cols>
  <sheetData>
    <row r="1" ht="11.25" customHeight="1">
      <c r="A1" s="102" t="s">
        <v>178</v>
      </c>
    </row>
    <row r="2" ht="11.25" customHeight="1">
      <c r="A2" s="102"/>
    </row>
    <row r="3" spans="1:15" ht="11.25" customHeight="1">
      <c r="A3" s="698" t="s">
        <v>928</v>
      </c>
      <c r="B3" s="698"/>
      <c r="C3" s="698"/>
      <c r="D3" s="698"/>
      <c r="E3" s="698"/>
      <c r="F3" s="698"/>
      <c r="G3" s="698"/>
      <c r="H3" s="698"/>
      <c r="I3" s="698"/>
      <c r="J3" s="698"/>
      <c r="K3" s="698"/>
      <c r="L3" s="698"/>
      <c r="M3" s="698"/>
      <c r="N3" s="698"/>
      <c r="O3" s="698"/>
    </row>
    <row r="4" spans="1:15" ht="11.25" customHeight="1">
      <c r="A4" s="699" t="s">
        <v>18</v>
      </c>
      <c r="B4" s="699"/>
      <c r="C4" s="699"/>
      <c r="D4" s="699"/>
      <c r="E4" s="699"/>
      <c r="F4" s="699"/>
      <c r="G4" s="699"/>
      <c r="H4" s="699"/>
      <c r="I4" s="699"/>
      <c r="J4" s="699"/>
      <c r="K4" s="699"/>
      <c r="L4" s="699"/>
      <c r="M4" s="699"/>
      <c r="N4" s="699"/>
      <c r="O4" s="699"/>
    </row>
    <row r="5" spans="1:15" ht="11.25" customHeight="1">
      <c r="A5" s="700" t="s">
        <v>179</v>
      </c>
      <c r="B5" s="700"/>
      <c r="C5" s="700"/>
      <c r="D5" s="700"/>
      <c r="E5" s="700"/>
      <c r="F5" s="700"/>
      <c r="G5" s="700"/>
      <c r="H5" s="700"/>
      <c r="I5" s="700"/>
      <c r="J5" s="700"/>
      <c r="K5" s="700"/>
      <c r="L5" s="700"/>
      <c r="M5" s="700"/>
      <c r="N5" s="700"/>
      <c r="O5" s="700"/>
    </row>
    <row r="6" spans="1:15" ht="11.25" customHeight="1">
      <c r="A6" s="701" t="s">
        <v>20</v>
      </c>
      <c r="B6" s="701"/>
      <c r="C6" s="701"/>
      <c r="D6" s="701"/>
      <c r="E6" s="701"/>
      <c r="F6" s="701"/>
      <c r="G6" s="701"/>
      <c r="H6" s="701"/>
      <c r="I6" s="701"/>
      <c r="J6" s="701"/>
      <c r="K6" s="701"/>
      <c r="L6" s="701"/>
      <c r="M6" s="701"/>
      <c r="N6" s="701"/>
      <c r="O6" s="701"/>
    </row>
    <row r="7" spans="1:15" ht="11.25" customHeight="1">
      <c r="A7" s="698" t="s">
        <v>943</v>
      </c>
      <c r="B7" s="698"/>
      <c r="C7" s="698"/>
      <c r="D7" s="698"/>
      <c r="E7" s="698"/>
      <c r="F7" s="698"/>
      <c r="G7" s="698"/>
      <c r="H7" s="698"/>
      <c r="I7" s="698"/>
      <c r="J7" s="698"/>
      <c r="K7" s="698"/>
      <c r="L7" s="698"/>
      <c r="M7" s="698"/>
      <c r="N7" s="698"/>
      <c r="O7" s="698"/>
    </row>
    <row r="8" spans="1:15" ht="11.25" customHeight="1">
      <c r="A8" s="103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</row>
    <row r="9" spans="1:15" ht="11.25" customHeight="1">
      <c r="A9" s="129" t="s">
        <v>180</v>
      </c>
      <c r="H9" s="107"/>
      <c r="O9" s="108">
        <v>1</v>
      </c>
    </row>
    <row r="10" spans="1:15" ht="11.25" customHeight="1">
      <c r="A10" s="131"/>
      <c r="B10" s="703" t="s">
        <v>181</v>
      </c>
      <c r="C10" s="703"/>
      <c r="D10" s="703"/>
      <c r="E10" s="703"/>
      <c r="F10" s="703"/>
      <c r="G10" s="703"/>
      <c r="H10" s="703"/>
      <c r="I10" s="703"/>
      <c r="J10" s="703"/>
      <c r="K10" s="703"/>
      <c r="L10" s="703"/>
      <c r="M10" s="703"/>
      <c r="N10" s="132" t="s">
        <v>182</v>
      </c>
      <c r="O10" s="133" t="s">
        <v>22</v>
      </c>
    </row>
    <row r="11" spans="1:15" ht="11.25" customHeight="1">
      <c r="A11" s="134" t="s">
        <v>183</v>
      </c>
      <c r="B11" s="703"/>
      <c r="C11" s="703"/>
      <c r="D11" s="703"/>
      <c r="E11" s="703"/>
      <c r="F11" s="703"/>
      <c r="G11" s="703"/>
      <c r="H11" s="703"/>
      <c r="I11" s="703"/>
      <c r="J11" s="703"/>
      <c r="K11" s="703"/>
      <c r="L11" s="703"/>
      <c r="M11" s="703"/>
      <c r="N11" s="135" t="s">
        <v>184</v>
      </c>
      <c r="O11" s="136" t="s">
        <v>27</v>
      </c>
    </row>
    <row r="12" spans="1:15" ht="11.25" customHeight="1">
      <c r="A12" s="137"/>
      <c r="B12" s="681" t="s">
        <v>944</v>
      </c>
      <c r="C12" s="681" t="s">
        <v>914</v>
      </c>
      <c r="D12" s="681" t="s">
        <v>915</v>
      </c>
      <c r="E12" s="681" t="s">
        <v>916</v>
      </c>
      <c r="F12" s="681" t="s">
        <v>917</v>
      </c>
      <c r="G12" s="681" t="s">
        <v>918</v>
      </c>
      <c r="H12" s="681" t="s">
        <v>931</v>
      </c>
      <c r="I12" s="681" t="s">
        <v>932</v>
      </c>
      <c r="J12" s="681" t="s">
        <v>937</v>
      </c>
      <c r="K12" s="681" t="s">
        <v>938</v>
      </c>
      <c r="L12" s="681" t="s">
        <v>945</v>
      </c>
      <c r="M12" s="681" t="s">
        <v>946</v>
      </c>
      <c r="N12" s="138" t="s">
        <v>185</v>
      </c>
      <c r="O12" s="139">
        <v>2013</v>
      </c>
    </row>
    <row r="13" spans="1:15" s="142" customFormat="1" ht="12.75" customHeight="1">
      <c r="A13" s="140" t="s">
        <v>187</v>
      </c>
      <c r="B13" s="141">
        <f aca="true" t="shared" si="0" ref="B13:O13">SUM(B14:B21)</f>
        <v>2351588.19</v>
      </c>
      <c r="C13" s="141">
        <f t="shared" si="0"/>
        <v>3440915.3899999997</v>
      </c>
      <c r="D13" s="141">
        <f t="shared" si="0"/>
        <v>2628850.3699999996</v>
      </c>
      <c r="E13" s="141">
        <f t="shared" si="0"/>
        <v>3336080.15</v>
      </c>
      <c r="F13" s="141">
        <f t="shared" si="0"/>
        <v>3217173.2800000003</v>
      </c>
      <c r="G13" s="141">
        <f t="shared" si="0"/>
        <v>2877375.42</v>
      </c>
      <c r="H13" s="141">
        <f t="shared" si="0"/>
        <v>3187387.56</v>
      </c>
      <c r="I13" s="141">
        <f t="shared" si="0"/>
        <v>2692239.31</v>
      </c>
      <c r="J13" s="141">
        <f t="shared" si="0"/>
        <v>2662268.06</v>
      </c>
      <c r="K13" s="141">
        <f t="shared" si="0"/>
        <v>2768636.93</v>
      </c>
      <c r="L13" s="141">
        <f t="shared" si="0"/>
        <v>2977804.27</v>
      </c>
      <c r="M13" s="141">
        <f t="shared" si="0"/>
        <v>5279003.88</v>
      </c>
      <c r="N13" s="141">
        <f t="shared" si="0"/>
        <v>37419322.809999995</v>
      </c>
      <c r="O13" s="141">
        <f t="shared" si="0"/>
        <v>41482563.94</v>
      </c>
    </row>
    <row r="14" spans="1:15" ht="12.75" customHeight="1">
      <c r="A14" s="143" t="s">
        <v>188</v>
      </c>
      <c r="B14" s="144">
        <v>37243.16</v>
      </c>
      <c r="C14" s="144">
        <v>57534.7</v>
      </c>
      <c r="D14" s="144">
        <v>40939.67</v>
      </c>
      <c r="E14" s="144">
        <v>73697.71</v>
      </c>
      <c r="F14" s="144">
        <v>40336.44</v>
      </c>
      <c r="G14" s="144">
        <v>59823.04</v>
      </c>
      <c r="H14" s="144">
        <v>35469.04</v>
      </c>
      <c r="I14" s="144">
        <v>56493.73</v>
      </c>
      <c r="J14" s="144">
        <v>62176.73</v>
      </c>
      <c r="K14" s="144">
        <v>248094.47</v>
      </c>
      <c r="L14" s="144">
        <v>43436.3</v>
      </c>
      <c r="M14" s="144">
        <v>277167.83</v>
      </c>
      <c r="N14" s="144">
        <f aca="true" t="shared" si="1" ref="N14:N21">SUM(B14:M14)</f>
        <v>1032412.8200000001</v>
      </c>
      <c r="O14" s="144">
        <f>1062878-49381</f>
        <v>1013497</v>
      </c>
    </row>
    <row r="15" spans="1:15" ht="12.75" customHeight="1">
      <c r="A15" s="143" t="s">
        <v>189</v>
      </c>
      <c r="B15" s="144">
        <v>26670.81</v>
      </c>
      <c r="C15" s="144">
        <v>20323.19</v>
      </c>
      <c r="D15" s="144">
        <v>23474.06</v>
      </c>
      <c r="E15" s="144">
        <v>30804.9</v>
      </c>
      <c r="F15" s="144">
        <v>38238.97</v>
      </c>
      <c r="G15" s="144">
        <v>35019.61</v>
      </c>
      <c r="H15" s="144">
        <v>32568.52</v>
      </c>
      <c r="I15" s="144">
        <v>40075.59</v>
      </c>
      <c r="J15" s="144">
        <v>45747.14</v>
      </c>
      <c r="K15" s="144">
        <v>39800.12</v>
      </c>
      <c r="L15" s="144">
        <v>29898.17</v>
      </c>
      <c r="M15" s="144">
        <v>48036.22</v>
      </c>
      <c r="N15" s="144">
        <f t="shared" si="1"/>
        <v>410657.29999999993</v>
      </c>
      <c r="O15" s="144">
        <v>401828</v>
      </c>
    </row>
    <row r="16" spans="1:15" ht="12.75" customHeight="1">
      <c r="A16" s="143" t="s">
        <v>190</v>
      </c>
      <c r="B16" s="144">
        <v>2183.92</v>
      </c>
      <c r="C16" s="144">
        <v>4873.62</v>
      </c>
      <c r="D16" s="144">
        <v>8753.07</v>
      </c>
      <c r="E16" s="144">
        <v>10344.71</v>
      </c>
      <c r="F16" s="144">
        <v>12654.77</v>
      </c>
      <c r="G16" s="144">
        <v>13277.81</v>
      </c>
      <c r="H16" s="144">
        <v>14604.92</v>
      </c>
      <c r="I16" s="144">
        <v>15469.9</v>
      </c>
      <c r="J16" s="144">
        <v>14371.72</v>
      </c>
      <c r="K16" s="144">
        <v>18186.68</v>
      </c>
      <c r="L16" s="144">
        <v>14300.26</v>
      </c>
      <c r="M16" s="144">
        <v>15032.99</v>
      </c>
      <c r="N16" s="144">
        <f t="shared" si="1"/>
        <v>144054.37</v>
      </c>
      <c r="O16" s="144">
        <v>76501</v>
      </c>
    </row>
    <row r="17" spans="1:15" ht="12.75" customHeight="1">
      <c r="A17" s="143" t="s">
        <v>191</v>
      </c>
      <c r="B17" s="144">
        <v>0</v>
      </c>
      <c r="C17" s="144">
        <v>0</v>
      </c>
      <c r="D17" s="144">
        <v>0</v>
      </c>
      <c r="E17" s="144">
        <v>0</v>
      </c>
      <c r="F17" s="144">
        <v>0</v>
      </c>
      <c r="G17" s="144">
        <v>0</v>
      </c>
      <c r="H17" s="144">
        <v>0</v>
      </c>
      <c r="I17" s="144">
        <v>0</v>
      </c>
      <c r="J17" s="144">
        <v>0</v>
      </c>
      <c r="K17" s="144">
        <v>0</v>
      </c>
      <c r="L17" s="144">
        <v>0</v>
      </c>
      <c r="M17" s="144">
        <v>0</v>
      </c>
      <c r="N17" s="144">
        <f t="shared" si="1"/>
        <v>0</v>
      </c>
      <c r="O17" s="144">
        <v>0</v>
      </c>
    </row>
    <row r="18" spans="1:15" ht="12.75" customHeight="1">
      <c r="A18" s="143" t="s">
        <v>192</v>
      </c>
      <c r="B18" s="144">
        <v>0</v>
      </c>
      <c r="C18" s="144">
        <v>0</v>
      </c>
      <c r="D18" s="144">
        <v>0</v>
      </c>
      <c r="E18" s="144">
        <v>0</v>
      </c>
      <c r="F18" s="144">
        <v>0</v>
      </c>
      <c r="G18" s="144">
        <v>0</v>
      </c>
      <c r="H18" s="144">
        <v>0</v>
      </c>
      <c r="I18" s="144">
        <v>0</v>
      </c>
      <c r="J18" s="144">
        <v>0</v>
      </c>
      <c r="K18" s="144">
        <v>0</v>
      </c>
      <c r="L18" s="144">
        <v>0</v>
      </c>
      <c r="M18" s="144">
        <v>0</v>
      </c>
      <c r="N18" s="144">
        <f t="shared" si="1"/>
        <v>0</v>
      </c>
      <c r="O18" s="144">
        <v>0</v>
      </c>
    </row>
    <row r="19" spans="1:15" ht="12.75" customHeight="1">
      <c r="A19" s="143" t="s">
        <v>193</v>
      </c>
      <c r="B19" s="144">
        <v>0</v>
      </c>
      <c r="C19" s="144">
        <v>0</v>
      </c>
      <c r="D19" s="144">
        <v>0</v>
      </c>
      <c r="E19" s="144">
        <v>0</v>
      </c>
      <c r="F19" s="144">
        <v>0</v>
      </c>
      <c r="G19" s="144">
        <v>0</v>
      </c>
      <c r="H19" s="144">
        <v>0</v>
      </c>
      <c r="I19" s="144">
        <v>0</v>
      </c>
      <c r="J19" s="144">
        <v>0</v>
      </c>
      <c r="K19" s="144">
        <v>0</v>
      </c>
      <c r="L19" s="144">
        <v>0</v>
      </c>
      <c r="M19" s="144">
        <v>0</v>
      </c>
      <c r="N19" s="144">
        <f t="shared" si="1"/>
        <v>0</v>
      </c>
      <c r="O19" s="144">
        <v>0</v>
      </c>
    </row>
    <row r="20" spans="1:15" ht="12.75" customHeight="1">
      <c r="A20" s="143" t="s">
        <v>194</v>
      </c>
      <c r="B20" s="144">
        <v>2285490.3</v>
      </c>
      <c r="C20" s="144">
        <v>3358183.88</v>
      </c>
      <c r="D20" s="144">
        <v>2555683.57</v>
      </c>
      <c r="E20" s="144">
        <v>3221232.83</v>
      </c>
      <c r="F20" s="144">
        <v>3125943.1</v>
      </c>
      <c r="G20" s="144">
        <v>2769254.96</v>
      </c>
      <c r="H20" s="144">
        <v>3104745.08</v>
      </c>
      <c r="I20" s="144">
        <v>2580200.09</v>
      </c>
      <c r="J20" s="144">
        <v>2539972.47</v>
      </c>
      <c r="K20" s="144">
        <v>2462555.66</v>
      </c>
      <c r="L20" s="144">
        <v>2890169.54</v>
      </c>
      <c r="M20" s="144">
        <v>4938766.84</v>
      </c>
      <c r="N20" s="144">
        <f t="shared" si="1"/>
        <v>35832198.31999999</v>
      </c>
      <c r="O20" s="144">
        <v>39990737.94</v>
      </c>
    </row>
    <row r="21" spans="1:15" ht="12.75" customHeight="1">
      <c r="A21" s="143" t="s">
        <v>195</v>
      </c>
      <c r="B21" s="144">
        <v>0</v>
      </c>
      <c r="C21" s="144">
        <v>0</v>
      </c>
      <c r="D21" s="144">
        <v>0</v>
      </c>
      <c r="E21" s="144">
        <v>0</v>
      </c>
      <c r="F21" s="144">
        <v>0</v>
      </c>
      <c r="G21" s="144">
        <v>0</v>
      </c>
      <c r="H21" s="144">
        <v>0</v>
      </c>
      <c r="I21" s="144">
        <v>0</v>
      </c>
      <c r="J21" s="144">
        <v>0</v>
      </c>
      <c r="K21" s="144">
        <v>0</v>
      </c>
      <c r="L21" s="144">
        <v>0</v>
      </c>
      <c r="M21" s="144">
        <v>0</v>
      </c>
      <c r="N21" s="144">
        <f t="shared" si="1"/>
        <v>0</v>
      </c>
      <c r="O21" s="144">
        <v>0</v>
      </c>
    </row>
    <row r="22" spans="1:15" s="142" customFormat="1" ht="12.75" customHeight="1">
      <c r="A22" s="145" t="s">
        <v>196</v>
      </c>
      <c r="B22" s="146">
        <f aca="true" t="shared" si="2" ref="B22:O22">SUM(B23:B29)</f>
        <v>223941.22</v>
      </c>
      <c r="C22" s="146">
        <f t="shared" si="2"/>
        <v>285700.7</v>
      </c>
      <c r="D22" s="146">
        <f t="shared" si="2"/>
        <v>176486.61</v>
      </c>
      <c r="E22" s="146">
        <f t="shared" si="2"/>
        <v>190270.55</v>
      </c>
      <c r="F22" s="146">
        <f t="shared" si="2"/>
        <v>256487.22</v>
      </c>
      <c r="G22" s="146">
        <f t="shared" si="2"/>
        <v>218450.75</v>
      </c>
      <c r="H22" s="146">
        <f t="shared" si="2"/>
        <v>169040.82</v>
      </c>
      <c r="I22" s="146">
        <f t="shared" si="2"/>
        <v>211981.16</v>
      </c>
      <c r="J22" s="146">
        <f t="shared" si="2"/>
        <v>186181.74</v>
      </c>
      <c r="K22" s="146">
        <f t="shared" si="2"/>
        <v>181245.16</v>
      </c>
      <c r="L22" s="146">
        <f t="shared" si="2"/>
        <v>236499.08</v>
      </c>
      <c r="M22" s="146">
        <f t="shared" si="2"/>
        <v>248081.41</v>
      </c>
      <c r="N22" s="146">
        <f t="shared" si="2"/>
        <v>2584366.4200000004</v>
      </c>
      <c r="O22" s="146">
        <f t="shared" si="2"/>
        <v>2261288.2</v>
      </c>
    </row>
    <row r="23" spans="1:15" ht="12.75" customHeight="1">
      <c r="A23" s="143" t="s">
        <v>197</v>
      </c>
      <c r="B23" s="144">
        <v>0</v>
      </c>
      <c r="C23" s="144">
        <v>0</v>
      </c>
      <c r="D23" s="144">
        <v>0</v>
      </c>
      <c r="E23" s="144">
        <v>0</v>
      </c>
      <c r="F23" s="144">
        <v>0</v>
      </c>
      <c r="G23" s="144">
        <v>0</v>
      </c>
      <c r="H23" s="144">
        <v>0</v>
      </c>
      <c r="I23" s="144">
        <v>0</v>
      </c>
      <c r="J23" s="144">
        <v>0</v>
      </c>
      <c r="K23" s="144">
        <v>0</v>
      </c>
      <c r="L23" s="144">
        <v>0</v>
      </c>
      <c r="M23" s="144">
        <v>0</v>
      </c>
      <c r="N23" s="144">
        <f aca="true" t="shared" si="3" ref="N23:N28">SUM(B23:M23)</f>
        <v>0</v>
      </c>
      <c r="O23" s="144">
        <v>0</v>
      </c>
    </row>
    <row r="24" spans="1:15" ht="12.75" customHeight="1">
      <c r="A24" s="143" t="s">
        <v>198</v>
      </c>
      <c r="B24" s="144">
        <v>0</v>
      </c>
      <c r="C24" s="144">
        <v>0</v>
      </c>
      <c r="D24" s="144">
        <v>0</v>
      </c>
      <c r="E24" s="144">
        <v>0</v>
      </c>
      <c r="F24" s="144">
        <v>0</v>
      </c>
      <c r="G24" s="144">
        <v>0</v>
      </c>
      <c r="H24" s="144">
        <v>0</v>
      </c>
      <c r="I24" s="144">
        <v>0</v>
      </c>
      <c r="J24" s="144">
        <v>0</v>
      </c>
      <c r="K24" s="144">
        <v>0</v>
      </c>
      <c r="L24" s="144">
        <v>0</v>
      </c>
      <c r="M24" s="144">
        <v>0</v>
      </c>
      <c r="N24" s="144">
        <f t="shared" si="3"/>
        <v>0</v>
      </c>
      <c r="O24" s="144">
        <v>0</v>
      </c>
    </row>
    <row r="25" spans="1:15" ht="12.75" customHeight="1">
      <c r="A25" s="143" t="s">
        <v>199</v>
      </c>
      <c r="B25" s="144">
        <v>0</v>
      </c>
      <c r="C25" s="144">
        <v>0</v>
      </c>
      <c r="D25" s="144">
        <v>0</v>
      </c>
      <c r="E25" s="144">
        <v>0</v>
      </c>
      <c r="F25" s="144">
        <v>0</v>
      </c>
      <c r="G25" s="144">
        <v>0</v>
      </c>
      <c r="H25" s="144">
        <v>0</v>
      </c>
      <c r="I25" s="144">
        <v>0</v>
      </c>
      <c r="J25" s="144">
        <v>0</v>
      </c>
      <c r="K25" s="144">
        <v>0</v>
      </c>
      <c r="L25" s="144">
        <v>0</v>
      </c>
      <c r="M25" s="144">
        <v>0</v>
      </c>
      <c r="N25" s="144">
        <f t="shared" si="3"/>
        <v>0</v>
      </c>
      <c r="O25" s="144">
        <v>0</v>
      </c>
    </row>
    <row r="26" spans="1:15" ht="12.75" customHeight="1">
      <c r="A26" s="143" t="s">
        <v>200</v>
      </c>
      <c r="B26" s="144">
        <v>0</v>
      </c>
      <c r="C26" s="144">
        <v>0</v>
      </c>
      <c r="D26" s="144">
        <v>0</v>
      </c>
      <c r="E26" s="144">
        <v>0</v>
      </c>
      <c r="F26" s="144">
        <v>0</v>
      </c>
      <c r="G26" s="144">
        <v>0</v>
      </c>
      <c r="H26" s="144">
        <v>0</v>
      </c>
      <c r="I26" s="144">
        <v>0</v>
      </c>
      <c r="J26" s="144">
        <v>0</v>
      </c>
      <c r="K26" s="144">
        <v>0</v>
      </c>
      <c r="L26" s="144">
        <v>0</v>
      </c>
      <c r="M26" s="144">
        <v>0</v>
      </c>
      <c r="N26" s="144">
        <f t="shared" si="3"/>
        <v>0</v>
      </c>
      <c r="O26" s="144">
        <v>0</v>
      </c>
    </row>
    <row r="27" spans="1:15" ht="12.75" customHeight="1">
      <c r="A27" s="143" t="s">
        <v>201</v>
      </c>
      <c r="B27" s="144">
        <v>0</v>
      </c>
      <c r="C27" s="144">
        <v>0</v>
      </c>
      <c r="D27" s="144">
        <v>0</v>
      </c>
      <c r="E27" s="144">
        <v>0</v>
      </c>
      <c r="F27" s="144">
        <v>0</v>
      </c>
      <c r="G27" s="144">
        <v>0</v>
      </c>
      <c r="H27" s="144">
        <v>0</v>
      </c>
      <c r="I27" s="144">
        <v>0</v>
      </c>
      <c r="J27" s="144">
        <v>0</v>
      </c>
      <c r="K27" s="144">
        <v>0</v>
      </c>
      <c r="L27" s="144">
        <v>0</v>
      </c>
      <c r="M27" s="144">
        <v>0</v>
      </c>
      <c r="N27" s="144">
        <f t="shared" si="3"/>
        <v>0</v>
      </c>
      <c r="O27" s="144">
        <v>0</v>
      </c>
    </row>
    <row r="28" spans="1:15" ht="12.75" customHeight="1">
      <c r="A28" s="143" t="s">
        <v>202</v>
      </c>
      <c r="B28" s="144">
        <v>223941.22</v>
      </c>
      <c r="C28" s="144">
        <v>285700.7</v>
      </c>
      <c r="D28" s="144">
        <v>176486.61</v>
      </c>
      <c r="E28" s="144">
        <v>190270.55</v>
      </c>
      <c r="F28" s="144">
        <v>256487.22</v>
      </c>
      <c r="G28" s="144">
        <v>218450.75</v>
      </c>
      <c r="H28" s="144">
        <v>169040.82</v>
      </c>
      <c r="I28" s="144">
        <v>211981.16</v>
      </c>
      <c r="J28" s="144">
        <v>186181.74</v>
      </c>
      <c r="K28" s="144">
        <v>181245.16</v>
      </c>
      <c r="L28" s="144">
        <v>236499.08</v>
      </c>
      <c r="M28" s="144">
        <v>248081.41</v>
      </c>
      <c r="N28" s="144">
        <f t="shared" si="3"/>
        <v>2584366.4200000004</v>
      </c>
      <c r="O28" s="144">
        <v>2261288.2</v>
      </c>
    </row>
    <row r="29" spans="1:15" ht="12.75" customHeight="1">
      <c r="A29" s="143" t="s">
        <v>203</v>
      </c>
      <c r="B29" s="146">
        <f aca="true" t="shared" si="4" ref="B29:O29">SUM(B30:B31)</f>
        <v>0</v>
      </c>
      <c r="C29" s="146">
        <f t="shared" si="4"/>
        <v>0</v>
      </c>
      <c r="D29" s="146">
        <f t="shared" si="4"/>
        <v>0</v>
      </c>
      <c r="E29" s="146">
        <f t="shared" si="4"/>
        <v>0</v>
      </c>
      <c r="F29" s="146">
        <f t="shared" si="4"/>
        <v>0</v>
      </c>
      <c r="G29" s="146">
        <f t="shared" si="4"/>
        <v>0</v>
      </c>
      <c r="H29" s="146">
        <f t="shared" si="4"/>
        <v>0</v>
      </c>
      <c r="I29" s="146">
        <f t="shared" si="4"/>
        <v>0</v>
      </c>
      <c r="J29" s="146">
        <f t="shared" si="4"/>
        <v>0</v>
      </c>
      <c r="K29" s="146">
        <f t="shared" si="4"/>
        <v>0</v>
      </c>
      <c r="L29" s="146">
        <f t="shared" si="4"/>
        <v>0</v>
      </c>
      <c r="M29" s="146">
        <f t="shared" si="4"/>
        <v>0</v>
      </c>
      <c r="N29" s="146">
        <f t="shared" si="4"/>
        <v>0</v>
      </c>
      <c r="O29" s="146">
        <f t="shared" si="4"/>
        <v>0</v>
      </c>
    </row>
    <row r="30" spans="1:15" ht="12.75" customHeight="1">
      <c r="A30" s="143" t="s">
        <v>204</v>
      </c>
      <c r="B30" s="144">
        <v>0</v>
      </c>
      <c r="C30" s="144">
        <v>0</v>
      </c>
      <c r="D30" s="144">
        <v>0</v>
      </c>
      <c r="E30" s="144">
        <v>0</v>
      </c>
      <c r="F30" s="144">
        <v>0</v>
      </c>
      <c r="G30" s="144">
        <v>0</v>
      </c>
      <c r="H30" s="144">
        <v>0</v>
      </c>
      <c r="I30" s="144">
        <v>0</v>
      </c>
      <c r="J30" s="144">
        <v>0</v>
      </c>
      <c r="K30" s="144">
        <v>0</v>
      </c>
      <c r="L30" s="144">
        <v>0</v>
      </c>
      <c r="M30" s="144">
        <v>0</v>
      </c>
      <c r="N30" s="144">
        <f>SUM(B30:M30)</f>
        <v>0</v>
      </c>
      <c r="O30" s="144">
        <v>0</v>
      </c>
    </row>
    <row r="31" spans="1:15" ht="12.75" customHeight="1">
      <c r="A31" s="147" t="s">
        <v>205</v>
      </c>
      <c r="B31" s="148">
        <v>0</v>
      </c>
      <c r="C31" s="148">
        <v>0</v>
      </c>
      <c r="D31" s="148">
        <v>0</v>
      </c>
      <c r="E31" s="148">
        <v>0</v>
      </c>
      <c r="F31" s="148">
        <v>0</v>
      </c>
      <c r="G31" s="148">
        <v>0</v>
      </c>
      <c r="H31" s="148">
        <v>0</v>
      </c>
      <c r="I31" s="148">
        <v>0</v>
      </c>
      <c r="J31" s="148">
        <v>0</v>
      </c>
      <c r="K31" s="148">
        <v>0</v>
      </c>
      <c r="L31" s="148">
        <v>0</v>
      </c>
      <c r="M31" s="148">
        <v>0</v>
      </c>
      <c r="N31" s="144">
        <f>SUM(B31:M31)</f>
        <v>0</v>
      </c>
      <c r="O31" s="148">
        <v>0</v>
      </c>
    </row>
    <row r="32" spans="1:15" s="142" customFormat="1" ht="12.75" customHeight="1">
      <c r="A32" s="149" t="s">
        <v>206</v>
      </c>
      <c r="B32" s="150">
        <f aca="true" t="shared" si="5" ref="B32:O32">B13-B22</f>
        <v>2127646.9699999997</v>
      </c>
      <c r="C32" s="150">
        <f t="shared" si="5"/>
        <v>3155214.6899999995</v>
      </c>
      <c r="D32" s="150">
        <f t="shared" si="5"/>
        <v>2452363.76</v>
      </c>
      <c r="E32" s="150">
        <f t="shared" si="5"/>
        <v>3145809.6</v>
      </c>
      <c r="F32" s="150">
        <f t="shared" si="5"/>
        <v>2960686.06</v>
      </c>
      <c r="G32" s="150">
        <f t="shared" si="5"/>
        <v>2658924.67</v>
      </c>
      <c r="H32" s="150">
        <f t="shared" si="5"/>
        <v>3018346.74</v>
      </c>
      <c r="I32" s="150">
        <f t="shared" si="5"/>
        <v>2480258.15</v>
      </c>
      <c r="J32" s="150">
        <f t="shared" si="5"/>
        <v>2476086.3200000003</v>
      </c>
      <c r="K32" s="150">
        <f t="shared" si="5"/>
        <v>2587391.77</v>
      </c>
      <c r="L32" s="150">
        <f t="shared" si="5"/>
        <v>2741305.19</v>
      </c>
      <c r="M32" s="150">
        <f t="shared" si="5"/>
        <v>5030922.47</v>
      </c>
      <c r="N32" s="150">
        <f t="shared" si="5"/>
        <v>34834956.38999999</v>
      </c>
      <c r="O32" s="150">
        <f t="shared" si="5"/>
        <v>39221275.739999995</v>
      </c>
    </row>
    <row r="33" spans="1:15" ht="12.75" customHeight="1">
      <c r="A33" s="127" t="s">
        <v>138</v>
      </c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2"/>
      <c r="O33" s="152"/>
    </row>
  </sheetData>
  <sheetProtection password="DA51" sheet="1" selectLockedCells="1"/>
  <mergeCells count="6">
    <mergeCell ref="A3:O3"/>
    <mergeCell ref="A4:O4"/>
    <mergeCell ref="A5:O5"/>
    <mergeCell ref="A6:O6"/>
    <mergeCell ref="A7:O7"/>
    <mergeCell ref="B10:M11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7">
    <pageSetUpPr fitToPage="1"/>
  </sheetPr>
  <dimension ref="A1:I121"/>
  <sheetViews>
    <sheetView zoomScale="116" zoomScaleNormal="116" zoomScalePageLayoutView="0" workbookViewId="0" topLeftCell="A1">
      <selection activeCell="A121" sqref="A121"/>
    </sheetView>
  </sheetViews>
  <sheetFormatPr defaultColWidth="4.140625" defaultRowHeight="11.25" customHeight="1"/>
  <cols>
    <col min="1" max="1" width="69.57421875" style="18" customWidth="1"/>
    <col min="2" max="3" width="16.57421875" style="18" customWidth="1"/>
    <col min="4" max="9" width="8.28125" style="18" customWidth="1"/>
    <col min="10" max="16384" width="4.140625" style="18" customWidth="1"/>
  </cols>
  <sheetData>
    <row r="1" ht="15.75" customHeight="1">
      <c r="A1" s="11" t="s">
        <v>207</v>
      </c>
    </row>
    <row r="2" ht="11.25" customHeight="1">
      <c r="A2" s="12"/>
    </row>
    <row r="3" spans="1:9" ht="12.75" customHeight="1">
      <c r="A3" s="704" t="s">
        <v>928</v>
      </c>
      <c r="B3" s="704"/>
      <c r="C3" s="704"/>
      <c r="D3" s="704"/>
      <c r="E3" s="704"/>
      <c r="F3" s="704"/>
      <c r="G3" s="704"/>
      <c r="H3" s="704"/>
      <c r="I3" s="704"/>
    </row>
    <row r="4" spans="1:9" ht="12.75" customHeight="1">
      <c r="A4" s="686" t="s">
        <v>18</v>
      </c>
      <c r="B4" s="686"/>
      <c r="C4" s="686"/>
      <c r="D4" s="686"/>
      <c r="E4" s="686"/>
      <c r="F4" s="686"/>
      <c r="G4" s="686"/>
      <c r="H4" s="686"/>
      <c r="I4" s="686"/>
    </row>
    <row r="5" spans="1:9" ht="12.75" customHeight="1">
      <c r="A5" s="705" t="s">
        <v>208</v>
      </c>
      <c r="B5" s="705"/>
      <c r="C5" s="705"/>
      <c r="D5" s="705"/>
      <c r="E5" s="705"/>
      <c r="F5" s="705"/>
      <c r="G5" s="705"/>
      <c r="H5" s="705"/>
      <c r="I5" s="705"/>
    </row>
    <row r="6" spans="1:9" ht="12.75" customHeight="1">
      <c r="A6" s="686" t="s">
        <v>209</v>
      </c>
      <c r="B6" s="686"/>
      <c r="C6" s="686"/>
      <c r="D6" s="686"/>
      <c r="E6" s="686"/>
      <c r="F6" s="686"/>
      <c r="G6" s="686"/>
      <c r="H6" s="686"/>
      <c r="I6" s="686"/>
    </row>
    <row r="7" spans="1:9" ht="12.75" customHeight="1">
      <c r="A7" s="704" t="s">
        <v>943</v>
      </c>
      <c r="B7" s="704"/>
      <c r="C7" s="704"/>
      <c r="D7" s="704"/>
      <c r="E7" s="704"/>
      <c r="F7" s="704"/>
      <c r="G7" s="704"/>
      <c r="H7" s="704"/>
      <c r="I7" s="704"/>
    </row>
    <row r="8" spans="1:8" ht="11.25" customHeight="1">
      <c r="A8" s="16"/>
      <c r="B8" s="16"/>
      <c r="C8" s="16"/>
      <c r="D8" s="16"/>
      <c r="E8" s="16"/>
      <c r="F8" s="16"/>
      <c r="G8" s="16"/>
      <c r="H8" s="16"/>
    </row>
    <row r="9" spans="1:9" ht="12.75" customHeight="1">
      <c r="A9" s="18" t="s">
        <v>210</v>
      </c>
      <c r="F9" s="20"/>
      <c r="H9" s="706">
        <v>1</v>
      </c>
      <c r="I9" s="706"/>
    </row>
    <row r="10" spans="1:9" ht="12.75" customHeight="1">
      <c r="A10" s="153"/>
      <c r="B10" s="110" t="s">
        <v>22</v>
      </c>
      <c r="C10" s="110" t="s">
        <v>22</v>
      </c>
      <c r="D10" s="707" t="s">
        <v>23</v>
      </c>
      <c r="E10" s="707"/>
      <c r="F10" s="707"/>
      <c r="G10" s="707"/>
      <c r="H10" s="707"/>
      <c r="I10" s="707"/>
    </row>
    <row r="11" spans="1:9" ht="12.75" customHeight="1">
      <c r="A11" s="155" t="s">
        <v>25</v>
      </c>
      <c r="B11" s="112" t="s">
        <v>26</v>
      </c>
      <c r="C11" s="112" t="s">
        <v>27</v>
      </c>
      <c r="D11" s="708" t="s">
        <v>28</v>
      </c>
      <c r="E11" s="708"/>
      <c r="F11" s="708" t="s">
        <v>211</v>
      </c>
      <c r="G11" s="708"/>
      <c r="H11" s="709" t="s">
        <v>211</v>
      </c>
      <c r="I11" s="709"/>
    </row>
    <row r="12" spans="1:9" ht="12.75" customHeight="1">
      <c r="A12" s="32"/>
      <c r="B12" s="157"/>
      <c r="C12" s="157"/>
      <c r="D12" s="158"/>
      <c r="E12" s="159"/>
      <c r="F12" s="710" t="s">
        <v>212</v>
      </c>
      <c r="G12" s="710"/>
      <c r="H12" s="711" t="s">
        <v>213</v>
      </c>
      <c r="I12" s="711"/>
    </row>
    <row r="13" spans="1:9" ht="12.75" customHeight="1">
      <c r="A13" s="17" t="s">
        <v>214</v>
      </c>
      <c r="B13" s="38">
        <f>SUM(B14,B33,B37)</f>
        <v>0</v>
      </c>
      <c r="C13" s="38">
        <f>SUM(C14,C33,C37)</f>
        <v>0</v>
      </c>
      <c r="D13" s="693">
        <f>SUM(D14,D33,D37)</f>
        <v>0</v>
      </c>
      <c r="E13" s="693"/>
      <c r="F13" s="693">
        <f>SUM(F14,F33,F37)</f>
        <v>0</v>
      </c>
      <c r="G13" s="693"/>
      <c r="H13" s="712">
        <f>SUM(H14,H33,H37)</f>
        <v>0</v>
      </c>
      <c r="I13" s="712"/>
    </row>
    <row r="14" spans="1:9" ht="12.75" customHeight="1">
      <c r="A14" s="17" t="s">
        <v>38</v>
      </c>
      <c r="B14" s="160">
        <f>SUM(B15,B24,B25,B29,B30)</f>
        <v>0</v>
      </c>
      <c r="C14" s="160">
        <f>SUM(C15,C24,C25,C29,C30)</f>
        <v>0</v>
      </c>
      <c r="D14" s="713">
        <f>SUM(D15,D24,D25,D29,D30)</f>
        <v>0</v>
      </c>
      <c r="E14" s="713"/>
      <c r="F14" s="713">
        <f>SUM(F15,F24,F25,F29,F30)</f>
        <v>0</v>
      </c>
      <c r="G14" s="713"/>
      <c r="H14" s="714">
        <f>SUM(H15,H24,H25,H29,H30)</f>
        <v>0</v>
      </c>
      <c r="I14" s="714"/>
    </row>
    <row r="15" spans="1:9" ht="12.75" customHeight="1">
      <c r="A15" s="18" t="s">
        <v>215</v>
      </c>
      <c r="B15" s="38">
        <f>SUM(B16,B20)</f>
        <v>0</v>
      </c>
      <c r="C15" s="38">
        <f>SUM(C16,C20)</f>
        <v>0</v>
      </c>
      <c r="D15" s="693">
        <f>SUM(D16,D20)</f>
        <v>0</v>
      </c>
      <c r="E15" s="693"/>
      <c r="F15" s="693">
        <f>SUM(F16,F20)</f>
        <v>0</v>
      </c>
      <c r="G15" s="693"/>
      <c r="H15" s="712">
        <f>SUM(H16,H20)</f>
        <v>0</v>
      </c>
      <c r="I15" s="712"/>
    </row>
    <row r="16" spans="1:9" ht="12.75" customHeight="1">
      <c r="A16" s="18" t="s">
        <v>216</v>
      </c>
      <c r="B16" s="38">
        <f>SUM(B17:B19)</f>
        <v>0</v>
      </c>
      <c r="C16" s="38">
        <f>SUM(C17:C19)</f>
        <v>0</v>
      </c>
      <c r="D16" s="693">
        <f>SUM(D17:D19)</f>
        <v>0</v>
      </c>
      <c r="E16" s="693"/>
      <c r="F16" s="693">
        <f>SUM(F17:F19)</f>
        <v>0</v>
      </c>
      <c r="G16" s="693"/>
      <c r="H16" s="712">
        <f>SUM(H17:H19)</f>
        <v>0</v>
      </c>
      <c r="I16" s="712"/>
    </row>
    <row r="17" spans="1:9" ht="12.75" customHeight="1">
      <c r="A17" s="18" t="s">
        <v>217</v>
      </c>
      <c r="B17" s="44"/>
      <c r="C17" s="44"/>
      <c r="D17" s="715"/>
      <c r="E17" s="715"/>
      <c r="F17" s="715"/>
      <c r="G17" s="715"/>
      <c r="H17" s="716"/>
      <c r="I17" s="716"/>
    </row>
    <row r="18" spans="1:9" ht="12.75" customHeight="1">
      <c r="A18" s="18" t="s">
        <v>218</v>
      </c>
      <c r="B18" s="44"/>
      <c r="C18" s="44"/>
      <c r="D18" s="715"/>
      <c r="E18" s="715"/>
      <c r="F18" s="715"/>
      <c r="G18" s="715"/>
      <c r="H18" s="716"/>
      <c r="I18" s="716"/>
    </row>
    <row r="19" spans="1:9" ht="12.75" customHeight="1">
      <c r="A19" s="18" t="s">
        <v>219</v>
      </c>
      <c r="B19" s="44"/>
      <c r="C19" s="44"/>
      <c r="D19" s="715"/>
      <c r="E19" s="715"/>
      <c r="F19" s="715"/>
      <c r="G19" s="715"/>
      <c r="H19" s="716"/>
      <c r="I19" s="716"/>
    </row>
    <row r="20" spans="1:9" ht="12.75" customHeight="1">
      <c r="A20" s="18" t="s">
        <v>220</v>
      </c>
      <c r="B20" s="38">
        <f>SUM(B21:B23)</f>
        <v>0</v>
      </c>
      <c r="C20" s="38">
        <f>SUM(C21:C23)</f>
        <v>0</v>
      </c>
      <c r="D20" s="693">
        <f>SUM(D21:D23)</f>
        <v>0</v>
      </c>
      <c r="E20" s="693"/>
      <c r="F20" s="693">
        <f>SUM(F21:F23)</f>
        <v>0</v>
      </c>
      <c r="G20" s="693"/>
      <c r="H20" s="712">
        <f>SUM(H21:H23)</f>
        <v>0</v>
      </c>
      <c r="I20" s="712"/>
    </row>
    <row r="21" spans="1:9" ht="12.75" customHeight="1">
      <c r="A21" s="18" t="s">
        <v>221</v>
      </c>
      <c r="B21" s="44"/>
      <c r="C21" s="44"/>
      <c r="D21" s="715"/>
      <c r="E21" s="715"/>
      <c r="F21" s="715"/>
      <c r="G21" s="715"/>
      <c r="H21" s="716"/>
      <c r="I21" s="716"/>
    </row>
    <row r="22" spans="1:9" ht="12.75" customHeight="1">
      <c r="A22" s="18" t="s">
        <v>222</v>
      </c>
      <c r="B22" s="44"/>
      <c r="C22" s="44"/>
      <c r="D22" s="715"/>
      <c r="E22" s="715"/>
      <c r="F22" s="715"/>
      <c r="G22" s="715"/>
      <c r="H22" s="716"/>
      <c r="I22" s="716"/>
    </row>
    <row r="23" spans="1:9" ht="12.75" customHeight="1">
      <c r="A23" s="18" t="s">
        <v>223</v>
      </c>
      <c r="B23" s="44"/>
      <c r="C23" s="44"/>
      <c r="D23" s="715"/>
      <c r="E23" s="715"/>
      <c r="F23" s="715"/>
      <c r="G23" s="715"/>
      <c r="H23" s="716"/>
      <c r="I23" s="716"/>
    </row>
    <row r="24" spans="1:9" ht="12.75" customHeight="1">
      <c r="A24" s="18" t="s">
        <v>224</v>
      </c>
      <c r="B24" s="44"/>
      <c r="C24" s="44"/>
      <c r="D24" s="715"/>
      <c r="E24" s="715"/>
      <c r="F24" s="715"/>
      <c r="G24" s="715"/>
      <c r="H24" s="716"/>
      <c r="I24" s="716"/>
    </row>
    <row r="25" spans="1:9" ht="12.75" customHeight="1">
      <c r="A25" s="18" t="s">
        <v>225</v>
      </c>
      <c r="B25" s="38">
        <f>SUM(B26:B28)</f>
        <v>0</v>
      </c>
      <c r="C25" s="38">
        <f>SUM(C26:C28)</f>
        <v>0</v>
      </c>
      <c r="D25" s="693">
        <f>SUM(D26:D28)</f>
        <v>0</v>
      </c>
      <c r="E25" s="693"/>
      <c r="F25" s="693">
        <f>SUM(F26:F28)</f>
        <v>0</v>
      </c>
      <c r="G25" s="693"/>
      <c r="H25" s="712">
        <f>SUM(H26:H28)</f>
        <v>0</v>
      </c>
      <c r="I25" s="712"/>
    </row>
    <row r="26" spans="1:9" ht="12.75" customHeight="1">
      <c r="A26" s="18" t="s">
        <v>48</v>
      </c>
      <c r="B26" s="44"/>
      <c r="C26" s="44"/>
      <c r="D26" s="715"/>
      <c r="E26" s="715"/>
      <c r="F26" s="715"/>
      <c r="G26" s="715"/>
      <c r="H26" s="716"/>
      <c r="I26" s="716"/>
    </row>
    <row r="27" spans="1:9" ht="12.75" customHeight="1">
      <c r="A27" s="18" t="s">
        <v>49</v>
      </c>
      <c r="B27" s="44"/>
      <c r="C27" s="44"/>
      <c r="D27" s="715"/>
      <c r="E27" s="715"/>
      <c r="F27" s="715"/>
      <c r="G27" s="715"/>
      <c r="H27" s="716"/>
      <c r="I27" s="716"/>
    </row>
    <row r="28" spans="1:9" ht="12.75" customHeight="1">
      <c r="A28" s="18" t="s">
        <v>54</v>
      </c>
      <c r="B28" s="44"/>
      <c r="C28" s="44"/>
      <c r="D28" s="715"/>
      <c r="E28" s="715"/>
      <c r="F28" s="715"/>
      <c r="G28" s="715"/>
      <c r="H28" s="716"/>
      <c r="I28" s="716"/>
    </row>
    <row r="29" spans="1:9" ht="12.75" customHeight="1">
      <c r="A29" s="18" t="s">
        <v>226</v>
      </c>
      <c r="B29" s="44"/>
      <c r="C29" s="44"/>
      <c r="D29" s="715"/>
      <c r="E29" s="715"/>
      <c r="F29" s="715"/>
      <c r="G29" s="715"/>
      <c r="H29" s="716"/>
      <c r="I29" s="716"/>
    </row>
    <row r="30" spans="1:9" ht="12.75" customHeight="1">
      <c r="A30" s="18" t="s">
        <v>227</v>
      </c>
      <c r="B30" s="38">
        <f>SUM(B31:B32)</f>
        <v>0</v>
      </c>
      <c r="C30" s="38">
        <f>SUM(C31:C32)</f>
        <v>0</v>
      </c>
      <c r="D30" s="693">
        <f>SUM(D31:D32)</f>
        <v>0</v>
      </c>
      <c r="E30" s="693"/>
      <c r="F30" s="693">
        <f>SUM(F31:F32)</f>
        <v>0</v>
      </c>
      <c r="G30" s="693"/>
      <c r="H30" s="712">
        <f>SUM(H31:H32)</f>
        <v>0</v>
      </c>
      <c r="I30" s="712"/>
    </row>
    <row r="31" spans="1:9" ht="12.75" customHeight="1">
      <c r="A31" s="18" t="s">
        <v>228</v>
      </c>
      <c r="B31" s="44"/>
      <c r="C31" s="44"/>
      <c r="D31" s="715"/>
      <c r="E31" s="715"/>
      <c r="F31" s="715"/>
      <c r="G31" s="715"/>
      <c r="H31" s="716"/>
      <c r="I31" s="716"/>
    </row>
    <row r="32" spans="1:9" ht="12.75" customHeight="1">
      <c r="A32" s="18" t="s">
        <v>229</v>
      </c>
      <c r="B32" s="44"/>
      <c r="C32" s="44"/>
      <c r="D32" s="715"/>
      <c r="E32" s="715"/>
      <c r="F32" s="715"/>
      <c r="G32" s="715"/>
      <c r="H32" s="716"/>
      <c r="I32" s="716"/>
    </row>
    <row r="33" spans="1:9" ht="12.75" customHeight="1">
      <c r="A33" s="18" t="s">
        <v>78</v>
      </c>
      <c r="B33" s="38">
        <f>SUM(B34:B36)</f>
        <v>0</v>
      </c>
      <c r="C33" s="38">
        <f>SUM(C34:C36)</f>
        <v>0</v>
      </c>
      <c r="D33" s="693">
        <f>SUM(D34:D36)</f>
        <v>0</v>
      </c>
      <c r="E33" s="693"/>
      <c r="F33" s="693">
        <f>SUM(F34:F36)</f>
        <v>0</v>
      </c>
      <c r="G33" s="693"/>
      <c r="H33" s="712">
        <f>SUM(H34:H36)</f>
        <v>0</v>
      </c>
      <c r="I33" s="712"/>
    </row>
    <row r="34" spans="1:9" ht="12.75" customHeight="1">
      <c r="A34" s="18" t="s">
        <v>230</v>
      </c>
      <c r="B34" s="44"/>
      <c r="C34" s="44"/>
      <c r="D34" s="715"/>
      <c r="E34" s="715"/>
      <c r="F34" s="715"/>
      <c r="G34" s="715"/>
      <c r="H34" s="716"/>
      <c r="I34" s="716"/>
    </row>
    <row r="35" spans="1:9" ht="12.75" customHeight="1">
      <c r="A35" s="18" t="s">
        <v>231</v>
      </c>
      <c r="B35" s="44"/>
      <c r="C35" s="44"/>
      <c r="D35" s="715"/>
      <c r="E35" s="715"/>
      <c r="F35" s="715"/>
      <c r="G35" s="715"/>
      <c r="H35" s="716"/>
      <c r="I35" s="716"/>
    </row>
    <row r="36" spans="1:9" ht="12.75" customHeight="1">
      <c r="A36" s="18" t="s">
        <v>232</v>
      </c>
      <c r="B36" s="44"/>
      <c r="C36" s="44"/>
      <c r="D36" s="715"/>
      <c r="E36" s="715"/>
      <c r="F36" s="715"/>
      <c r="G36" s="715"/>
      <c r="H36" s="716"/>
      <c r="I36" s="716"/>
    </row>
    <row r="37" spans="1:9" ht="12.75" customHeight="1">
      <c r="A37" s="18" t="s">
        <v>233</v>
      </c>
      <c r="B37" s="44"/>
      <c r="C37" s="44"/>
      <c r="D37" s="715"/>
      <c r="E37" s="715"/>
      <c r="F37" s="715"/>
      <c r="G37" s="715"/>
      <c r="H37" s="716"/>
      <c r="I37" s="716"/>
    </row>
    <row r="38" spans="1:9" ht="12.75" customHeight="1">
      <c r="A38" s="161" t="s">
        <v>234</v>
      </c>
      <c r="B38" s="162"/>
      <c r="C38" s="162"/>
      <c r="D38" s="715"/>
      <c r="E38" s="715"/>
      <c r="F38" s="715"/>
      <c r="G38" s="715"/>
      <c r="H38" s="716"/>
      <c r="I38" s="716"/>
    </row>
    <row r="39" spans="1:9" ht="12.75" customHeight="1">
      <c r="A39" s="163" t="s">
        <v>235</v>
      </c>
      <c r="B39" s="164">
        <f>SUM(B13,B38)</f>
        <v>0</v>
      </c>
      <c r="C39" s="164">
        <f>SUM(C13,C38)</f>
        <v>0</v>
      </c>
      <c r="D39" s="717">
        <f>SUM(D13,D38)</f>
        <v>0</v>
      </c>
      <c r="E39" s="717"/>
      <c r="F39" s="717">
        <f>SUM(F13,F38)</f>
        <v>0</v>
      </c>
      <c r="G39" s="717"/>
      <c r="H39" s="718">
        <f>SUM(H13,H38)</f>
        <v>0</v>
      </c>
      <c r="I39" s="718"/>
    </row>
    <row r="40" spans="2:9" ht="12.75" customHeight="1">
      <c r="B40" s="10"/>
      <c r="C40" s="10"/>
      <c r="D40" s="10"/>
      <c r="E40" s="10"/>
      <c r="F40" s="10"/>
      <c r="G40" s="10"/>
      <c r="H40" s="92"/>
      <c r="I40" s="92"/>
    </row>
    <row r="41" spans="1:9" ht="12.75" customHeight="1">
      <c r="A41" s="165"/>
      <c r="B41" s="110" t="s">
        <v>105</v>
      </c>
      <c r="C41" s="166" t="s">
        <v>105</v>
      </c>
      <c r="D41" s="707" t="s">
        <v>108</v>
      </c>
      <c r="E41" s="707"/>
      <c r="F41" s="707"/>
      <c r="G41" s="707"/>
      <c r="H41" s="707"/>
      <c r="I41" s="707"/>
    </row>
    <row r="42" spans="1:9" ht="12.75" customHeight="1">
      <c r="A42" s="167" t="s">
        <v>109</v>
      </c>
      <c r="B42" s="112" t="s">
        <v>26</v>
      </c>
      <c r="C42" s="112" t="s">
        <v>27</v>
      </c>
      <c r="D42" s="708" t="s">
        <v>28</v>
      </c>
      <c r="E42" s="708"/>
      <c r="F42" s="708" t="s">
        <v>211</v>
      </c>
      <c r="G42" s="708"/>
      <c r="H42" s="709" t="s">
        <v>211</v>
      </c>
      <c r="I42" s="709"/>
    </row>
    <row r="43" spans="1:9" ht="12.75" customHeight="1">
      <c r="A43" s="168"/>
      <c r="B43" s="169"/>
      <c r="C43" s="169"/>
      <c r="D43" s="170"/>
      <c r="E43" s="28"/>
      <c r="F43" s="719" t="s">
        <v>212</v>
      </c>
      <c r="G43" s="719"/>
      <c r="H43" s="720" t="s">
        <v>213</v>
      </c>
      <c r="I43" s="720"/>
    </row>
    <row r="44" spans="1:9" ht="12.75" customHeight="1">
      <c r="A44" s="171" t="s">
        <v>236</v>
      </c>
      <c r="B44" s="172">
        <f>B45+B48</f>
        <v>0</v>
      </c>
      <c r="C44" s="172">
        <f>C45+C48</f>
        <v>0</v>
      </c>
      <c r="D44" s="721">
        <f>D45+D48</f>
        <v>0</v>
      </c>
      <c r="E44" s="721"/>
      <c r="F44" s="721">
        <f>F45+F48</f>
        <v>0</v>
      </c>
      <c r="G44" s="721"/>
      <c r="H44" s="722">
        <f>H45+H48</f>
        <v>0</v>
      </c>
      <c r="I44" s="722"/>
    </row>
    <row r="45" spans="1:9" ht="12.75" customHeight="1">
      <c r="A45" s="18" t="s">
        <v>151</v>
      </c>
      <c r="B45" s="172">
        <f>SUM(B46:B47)</f>
        <v>0</v>
      </c>
      <c r="C45" s="172">
        <f>SUM(C46:C47)</f>
        <v>0</v>
      </c>
      <c r="D45" s="723">
        <f>SUM(D46:D47)</f>
        <v>0</v>
      </c>
      <c r="E45" s="723"/>
      <c r="F45" s="723">
        <f>SUM(F46:F47)</f>
        <v>0</v>
      </c>
      <c r="G45" s="723"/>
      <c r="H45" s="724">
        <f>SUM(H46:H47)</f>
        <v>0</v>
      </c>
      <c r="I45" s="724"/>
    </row>
    <row r="46" spans="1:9" ht="12.75" customHeight="1">
      <c r="A46" s="16" t="s">
        <v>237</v>
      </c>
      <c r="B46" s="173"/>
      <c r="C46" s="173"/>
      <c r="D46" s="725"/>
      <c r="E46" s="725"/>
      <c r="F46" s="725"/>
      <c r="G46" s="725"/>
      <c r="H46" s="726"/>
      <c r="I46" s="726"/>
    </row>
    <row r="47" spans="1:9" ht="12.75" customHeight="1">
      <c r="A47" s="16" t="s">
        <v>238</v>
      </c>
      <c r="B47" s="173"/>
      <c r="C47" s="173"/>
      <c r="D47" s="725"/>
      <c r="E47" s="725"/>
      <c r="F47" s="725"/>
      <c r="G47" s="725"/>
      <c r="H47" s="726"/>
      <c r="I47" s="726"/>
    </row>
    <row r="48" spans="1:9" ht="12.75" customHeight="1">
      <c r="A48" s="16" t="s">
        <v>239</v>
      </c>
      <c r="B48" s="172">
        <f>SUM(B49,B53,B57)</f>
        <v>0</v>
      </c>
      <c r="C48" s="172">
        <f>SUM(C49,C53,C57)</f>
        <v>0</v>
      </c>
      <c r="D48" s="723">
        <f>SUM(D49,D53,D57)</f>
        <v>0</v>
      </c>
      <c r="E48" s="723"/>
      <c r="F48" s="723">
        <f>SUM(F49,F53,F57)</f>
        <v>0</v>
      </c>
      <c r="G48" s="723"/>
      <c r="H48" s="724">
        <f>SUM(H49,H53,H57)</f>
        <v>0</v>
      </c>
      <c r="I48" s="724"/>
    </row>
    <row r="49" spans="1:9" ht="12.75" customHeight="1">
      <c r="A49" s="16" t="s">
        <v>240</v>
      </c>
      <c r="B49" s="172">
        <f>SUM(B50:B52)</f>
        <v>0</v>
      </c>
      <c r="C49" s="172">
        <f>SUM(C50:C52)</f>
        <v>0</v>
      </c>
      <c r="D49" s="723">
        <f>SUM(D50:D52)</f>
        <v>0</v>
      </c>
      <c r="E49" s="723"/>
      <c r="F49" s="723">
        <f>SUM(F50:F52)</f>
        <v>0</v>
      </c>
      <c r="G49" s="723"/>
      <c r="H49" s="724">
        <f>SUM(H50:H52)</f>
        <v>0</v>
      </c>
      <c r="I49" s="724"/>
    </row>
    <row r="50" spans="1:9" ht="12.75" customHeight="1">
      <c r="A50" s="16" t="s">
        <v>241</v>
      </c>
      <c r="B50" s="173"/>
      <c r="C50" s="173"/>
      <c r="D50" s="725"/>
      <c r="E50" s="725"/>
      <c r="F50" s="725"/>
      <c r="G50" s="725"/>
      <c r="H50" s="726"/>
      <c r="I50" s="726"/>
    </row>
    <row r="51" spans="1:9" ht="12.75" customHeight="1">
      <c r="A51" s="16" t="s">
        <v>242</v>
      </c>
      <c r="B51" s="173"/>
      <c r="C51" s="173"/>
      <c r="D51" s="725"/>
      <c r="E51" s="725"/>
      <c r="F51" s="725"/>
      <c r="G51" s="725"/>
      <c r="H51" s="726"/>
      <c r="I51" s="726"/>
    </row>
    <row r="52" spans="1:9" ht="12.75" customHeight="1">
      <c r="A52" s="16" t="s">
        <v>243</v>
      </c>
      <c r="B52" s="173"/>
      <c r="C52" s="173"/>
      <c r="D52" s="725"/>
      <c r="E52" s="725"/>
      <c r="F52" s="725"/>
      <c r="G52" s="725"/>
      <c r="H52" s="726"/>
      <c r="I52" s="726"/>
    </row>
    <row r="53" spans="1:9" ht="12.75" customHeight="1">
      <c r="A53" s="16" t="s">
        <v>244</v>
      </c>
      <c r="B53" s="172">
        <f>SUM(B54:B56)</f>
        <v>0</v>
      </c>
      <c r="C53" s="172">
        <f>SUM(C54:C56)</f>
        <v>0</v>
      </c>
      <c r="D53" s="723">
        <f>SUM(D54:D56)</f>
        <v>0</v>
      </c>
      <c r="E53" s="723"/>
      <c r="F53" s="723">
        <f>SUM(F54:F56)</f>
        <v>0</v>
      </c>
      <c r="G53" s="723"/>
      <c r="H53" s="724">
        <f>SUM(H54:H56)</f>
        <v>0</v>
      </c>
      <c r="I53" s="724"/>
    </row>
    <row r="54" spans="1:9" ht="12.75" customHeight="1">
      <c r="A54" s="16" t="s">
        <v>245</v>
      </c>
      <c r="B54" s="173"/>
      <c r="C54" s="173"/>
      <c r="D54" s="725"/>
      <c r="E54" s="725"/>
      <c r="F54" s="725"/>
      <c r="G54" s="725"/>
      <c r="H54" s="726"/>
      <c r="I54" s="726"/>
    </row>
    <row r="55" spans="1:9" ht="12.75" customHeight="1">
      <c r="A55" s="16" t="s">
        <v>242</v>
      </c>
      <c r="B55" s="173"/>
      <c r="C55" s="173"/>
      <c r="D55" s="725"/>
      <c r="E55" s="725"/>
      <c r="F55" s="725"/>
      <c r="G55" s="725"/>
      <c r="H55" s="726"/>
      <c r="I55" s="726"/>
    </row>
    <row r="56" spans="1:9" ht="12.75" customHeight="1">
      <c r="A56" s="16" t="s">
        <v>243</v>
      </c>
      <c r="B56" s="173"/>
      <c r="C56" s="173"/>
      <c r="D56" s="725"/>
      <c r="E56" s="725"/>
      <c r="F56" s="725"/>
      <c r="G56" s="725"/>
      <c r="H56" s="726"/>
      <c r="I56" s="726"/>
    </row>
    <row r="57" spans="1:9" ht="12.75" customHeight="1">
      <c r="A57" s="16" t="s">
        <v>246</v>
      </c>
      <c r="B57" s="172">
        <f>SUM(B58:B59)</f>
        <v>0</v>
      </c>
      <c r="C57" s="172">
        <f>SUM(C58:C59)</f>
        <v>0</v>
      </c>
      <c r="D57" s="723">
        <f>SUM(D58:D59)</f>
        <v>0</v>
      </c>
      <c r="E57" s="723"/>
      <c r="F57" s="723">
        <f>SUM(F58:F59)</f>
        <v>0</v>
      </c>
      <c r="G57" s="723"/>
      <c r="H57" s="724">
        <f>SUM(H58:H59)</f>
        <v>0</v>
      </c>
      <c r="I57" s="724"/>
    </row>
    <row r="58" spans="1:9" ht="12.75" customHeight="1">
      <c r="A58" s="16" t="s">
        <v>247</v>
      </c>
      <c r="B58" s="173"/>
      <c r="C58" s="173"/>
      <c r="D58" s="725"/>
      <c r="E58" s="725"/>
      <c r="F58" s="725"/>
      <c r="G58" s="725"/>
      <c r="H58" s="726"/>
      <c r="I58" s="726"/>
    </row>
    <row r="59" spans="1:9" ht="12.75" customHeight="1">
      <c r="A59" s="16" t="s">
        <v>248</v>
      </c>
      <c r="B59" s="173"/>
      <c r="C59" s="173"/>
      <c r="D59" s="725"/>
      <c r="E59" s="725"/>
      <c r="F59" s="725"/>
      <c r="G59" s="725"/>
      <c r="H59" s="726"/>
      <c r="I59" s="726"/>
    </row>
    <row r="60" spans="1:9" ht="12.75" customHeight="1">
      <c r="A60" s="174" t="s">
        <v>249</v>
      </c>
      <c r="B60" s="175"/>
      <c r="C60" s="175"/>
      <c r="D60" s="725"/>
      <c r="E60" s="725"/>
      <c r="F60" s="725"/>
      <c r="G60" s="725"/>
      <c r="H60" s="726"/>
      <c r="I60" s="726"/>
    </row>
    <row r="61" spans="1:9" ht="12.75" customHeight="1">
      <c r="A61" s="66" t="s">
        <v>250</v>
      </c>
      <c r="B61" s="176">
        <f>SUM(B44+B60)</f>
        <v>0</v>
      </c>
      <c r="C61" s="176">
        <f>SUM(C44+C60)</f>
        <v>0</v>
      </c>
      <c r="D61" s="727">
        <f>SUM(D44+D60)</f>
        <v>0</v>
      </c>
      <c r="E61" s="727"/>
      <c r="F61" s="727">
        <f>SUM(F44+F60)</f>
        <v>0</v>
      </c>
      <c r="G61" s="727"/>
      <c r="H61" s="728">
        <f>SUM(H44+H60)</f>
        <v>0</v>
      </c>
      <c r="I61" s="728"/>
    </row>
    <row r="62" spans="1:9" s="17" customFormat="1" ht="12.75" customHeight="1">
      <c r="A62" s="63"/>
      <c r="B62" s="177"/>
      <c r="C62" s="177"/>
      <c r="D62" s="729"/>
      <c r="E62" s="729"/>
      <c r="F62" s="729"/>
      <c r="G62" s="729"/>
      <c r="H62" s="729"/>
      <c r="I62" s="729"/>
    </row>
    <row r="63" spans="1:9" ht="12.75" customHeight="1">
      <c r="A63" s="178" t="s">
        <v>251</v>
      </c>
      <c r="B63" s="179">
        <f>B39-B61</f>
        <v>0</v>
      </c>
      <c r="C63" s="179">
        <f>C39-C61</f>
        <v>0</v>
      </c>
      <c r="D63" s="727">
        <f>D39-D61</f>
        <v>0</v>
      </c>
      <c r="E63" s="727"/>
      <c r="F63" s="727">
        <f>F39-F61</f>
        <v>0</v>
      </c>
      <c r="G63" s="727"/>
      <c r="H63" s="728">
        <f>H39-H61</f>
        <v>0</v>
      </c>
      <c r="I63" s="728"/>
    </row>
    <row r="64" spans="1:9" ht="12.75" customHeight="1">
      <c r="A64" s="17"/>
      <c r="B64" s="180"/>
      <c r="C64" s="180"/>
      <c r="D64" s="180"/>
      <c r="E64" s="180"/>
      <c r="F64" s="180"/>
      <c r="G64" s="180"/>
      <c r="H64" s="180"/>
      <c r="I64" s="180"/>
    </row>
    <row r="65" spans="1:9" ht="12.75" customHeight="1">
      <c r="A65" s="730" t="s">
        <v>252</v>
      </c>
      <c r="B65" s="110" t="s">
        <v>22</v>
      </c>
      <c r="C65" s="110" t="s">
        <v>22</v>
      </c>
      <c r="D65" s="707" t="s">
        <v>23</v>
      </c>
      <c r="E65" s="707"/>
      <c r="F65" s="707"/>
      <c r="G65" s="707"/>
      <c r="H65" s="707"/>
      <c r="I65" s="707"/>
    </row>
    <row r="66" spans="1:9" ht="12.75" customHeight="1">
      <c r="A66" s="730"/>
      <c r="B66" s="112" t="s">
        <v>26</v>
      </c>
      <c r="C66" s="112" t="s">
        <v>27</v>
      </c>
      <c r="D66" s="708" t="s">
        <v>253</v>
      </c>
      <c r="E66" s="708"/>
      <c r="F66" s="708" t="s">
        <v>211</v>
      </c>
      <c r="G66" s="708"/>
      <c r="H66" s="709" t="s">
        <v>211</v>
      </c>
      <c r="I66" s="709"/>
    </row>
    <row r="67" spans="1:9" ht="12.75" customHeight="1">
      <c r="A67" s="730"/>
      <c r="B67" s="181"/>
      <c r="C67" s="181"/>
      <c r="D67" s="731" t="s">
        <v>254</v>
      </c>
      <c r="E67" s="731"/>
      <c r="F67" s="710" t="s">
        <v>212</v>
      </c>
      <c r="G67" s="710"/>
      <c r="H67" s="711" t="s">
        <v>213</v>
      </c>
      <c r="I67" s="711"/>
    </row>
    <row r="68" spans="1:9" ht="12.75" customHeight="1">
      <c r="A68" s="183" t="s">
        <v>255</v>
      </c>
      <c r="B68" s="184">
        <f>SUM(B69,B73)</f>
        <v>0</v>
      </c>
      <c r="C68" s="184">
        <f>SUM(C69,C73)</f>
        <v>0</v>
      </c>
      <c r="D68" s="732">
        <f>SUM(D69,D73)</f>
        <v>0</v>
      </c>
      <c r="E68" s="732"/>
      <c r="F68" s="732">
        <f>SUM(F69,F73)</f>
        <v>0</v>
      </c>
      <c r="G68" s="732"/>
      <c r="H68" s="733">
        <f>SUM(H69,H73)</f>
        <v>0</v>
      </c>
      <c r="I68" s="733"/>
    </row>
    <row r="69" spans="1:9" ht="12.75" customHeight="1">
      <c r="A69" s="183" t="s">
        <v>256</v>
      </c>
      <c r="B69" s="185">
        <f>SUM(B70:B72)</f>
        <v>0</v>
      </c>
      <c r="C69" s="185">
        <f>SUM(C70:C72)</f>
        <v>0</v>
      </c>
      <c r="D69" s="734">
        <f>SUM(D70:D72)</f>
        <v>0</v>
      </c>
      <c r="E69" s="734"/>
      <c r="F69" s="734">
        <f>SUM(F70:F72)</f>
        <v>0</v>
      </c>
      <c r="G69" s="734"/>
      <c r="H69" s="735">
        <f>SUM(H70:H72)</f>
        <v>0</v>
      </c>
      <c r="I69" s="735"/>
    </row>
    <row r="70" spans="1:9" ht="12.75" customHeight="1">
      <c r="A70" s="183" t="s">
        <v>257</v>
      </c>
      <c r="B70" s="186"/>
      <c r="C70" s="186"/>
      <c r="D70" s="736"/>
      <c r="E70" s="736"/>
      <c r="F70" s="736"/>
      <c r="G70" s="736"/>
      <c r="H70" s="737"/>
      <c r="I70" s="737"/>
    </row>
    <row r="71" spans="1:9" ht="12.75" customHeight="1">
      <c r="A71" s="183" t="s">
        <v>258</v>
      </c>
      <c r="B71" s="186"/>
      <c r="C71" s="186"/>
      <c r="D71" s="736"/>
      <c r="E71" s="736"/>
      <c r="F71" s="736"/>
      <c r="G71" s="736"/>
      <c r="H71" s="737"/>
      <c r="I71" s="737"/>
    </row>
    <row r="72" spans="1:9" ht="12.75" customHeight="1">
      <c r="A72" s="183" t="s">
        <v>259</v>
      </c>
      <c r="B72" s="186"/>
      <c r="C72" s="186"/>
      <c r="D72" s="736"/>
      <c r="E72" s="736"/>
      <c r="F72" s="736"/>
      <c r="G72" s="736"/>
      <c r="H72" s="737"/>
      <c r="I72" s="737"/>
    </row>
    <row r="73" spans="1:9" ht="12.75" customHeight="1">
      <c r="A73" s="183" t="s">
        <v>260</v>
      </c>
      <c r="B73" s="185">
        <f>SUM(B74:B76)</f>
        <v>0</v>
      </c>
      <c r="C73" s="185">
        <f>SUM(C74:C76)</f>
        <v>0</v>
      </c>
      <c r="D73" s="734">
        <f>SUM(D74:D76)</f>
        <v>0</v>
      </c>
      <c r="E73" s="734"/>
      <c r="F73" s="734">
        <f>SUM(F74:F76)</f>
        <v>0</v>
      </c>
      <c r="G73" s="734"/>
      <c r="H73" s="735">
        <f>SUM(H74:H76)</f>
        <v>0</v>
      </c>
      <c r="I73" s="735"/>
    </row>
    <row r="74" spans="1:9" ht="12.75" customHeight="1">
      <c r="A74" s="183" t="s">
        <v>261</v>
      </c>
      <c r="B74" s="186"/>
      <c r="C74" s="186"/>
      <c r="D74" s="736"/>
      <c r="E74" s="736"/>
      <c r="F74" s="736"/>
      <c r="G74" s="736"/>
      <c r="H74" s="737"/>
      <c r="I74" s="737"/>
    </row>
    <row r="75" spans="1:9" ht="12.75" customHeight="1">
      <c r="A75" s="183" t="s">
        <v>262</v>
      </c>
      <c r="B75" s="186"/>
      <c r="C75" s="186"/>
      <c r="D75" s="736"/>
      <c r="E75" s="736"/>
      <c r="F75" s="736"/>
      <c r="G75" s="736"/>
      <c r="H75" s="737"/>
      <c r="I75" s="737"/>
    </row>
    <row r="76" spans="1:9" ht="12.75" customHeight="1">
      <c r="A76" s="187" t="s">
        <v>259</v>
      </c>
      <c r="B76" s="188"/>
      <c r="C76" s="188"/>
      <c r="D76" s="738"/>
      <c r="E76" s="738"/>
      <c r="F76" s="738"/>
      <c r="G76" s="738"/>
      <c r="H76" s="739"/>
      <c r="I76" s="739"/>
    </row>
    <row r="77" spans="1:9" ht="12.75" customHeight="1">
      <c r="A77" s="17"/>
      <c r="B77" s="180"/>
      <c r="C77" s="180"/>
      <c r="D77" s="180"/>
      <c r="E77" s="180"/>
      <c r="F77" s="180"/>
      <c r="G77" s="180"/>
      <c r="H77" s="180"/>
      <c r="I77" s="180"/>
    </row>
    <row r="78" spans="1:9" ht="12.75" customHeight="1">
      <c r="A78" s="740" t="s">
        <v>263</v>
      </c>
      <c r="B78" s="740"/>
      <c r="C78" s="740"/>
      <c r="D78" s="689" t="s">
        <v>264</v>
      </c>
      <c r="E78" s="689"/>
      <c r="F78" s="689"/>
      <c r="G78" s="689"/>
      <c r="H78" s="689"/>
      <c r="I78" s="689"/>
    </row>
    <row r="79" spans="1:9" ht="12.75" customHeight="1">
      <c r="A79" s="741" t="s">
        <v>265</v>
      </c>
      <c r="B79" s="741"/>
      <c r="C79" s="741"/>
      <c r="D79" s="742"/>
      <c r="E79" s="742"/>
      <c r="F79" s="742"/>
      <c r="G79" s="742"/>
      <c r="H79" s="742"/>
      <c r="I79" s="742"/>
    </row>
    <row r="80" spans="1:9" ht="12.75" customHeight="1">
      <c r="A80" s="17"/>
      <c r="B80" s="180"/>
      <c r="C80" s="180"/>
      <c r="D80" s="180"/>
      <c r="E80" s="180"/>
      <c r="F80" s="180"/>
      <c r="G80" s="180"/>
      <c r="H80" s="180"/>
      <c r="I80" s="180"/>
    </row>
    <row r="81" spans="1:9" ht="12.75" customHeight="1">
      <c r="A81" s="743" t="s">
        <v>266</v>
      </c>
      <c r="B81" s="744" t="s">
        <v>267</v>
      </c>
      <c r="C81" s="744"/>
      <c r="D81" s="745" t="s">
        <v>268</v>
      </c>
      <c r="E81" s="745"/>
      <c r="F81" s="745"/>
      <c r="G81" s="745"/>
      <c r="H81" s="745"/>
      <c r="I81" s="745"/>
    </row>
    <row r="82" spans="1:9" ht="12.75" customHeight="1">
      <c r="A82" s="743"/>
      <c r="B82" s="744"/>
      <c r="C82" s="744"/>
      <c r="D82" s="746" t="s">
        <v>212</v>
      </c>
      <c r="E82" s="746"/>
      <c r="F82" s="746"/>
      <c r="G82" s="747" t="s">
        <v>213</v>
      </c>
      <c r="H82" s="747"/>
      <c r="I82" s="747"/>
    </row>
    <row r="83" spans="1:9" ht="12.75" customHeight="1">
      <c r="A83" s="183" t="s">
        <v>269</v>
      </c>
      <c r="B83" s="748"/>
      <c r="C83" s="748"/>
      <c r="D83" s="749"/>
      <c r="E83" s="749"/>
      <c r="F83" s="749"/>
      <c r="G83" s="750"/>
      <c r="H83" s="750"/>
      <c r="I83" s="750"/>
    </row>
    <row r="84" spans="1:9" ht="12.75" customHeight="1">
      <c r="A84" s="183" t="s">
        <v>270</v>
      </c>
      <c r="B84" s="736"/>
      <c r="C84" s="736"/>
      <c r="D84" s="751"/>
      <c r="E84" s="751"/>
      <c r="F84" s="751"/>
      <c r="G84" s="752"/>
      <c r="H84" s="752"/>
      <c r="I84" s="752"/>
    </row>
    <row r="85" spans="1:9" ht="12.75" customHeight="1">
      <c r="A85" s="183" t="s">
        <v>271</v>
      </c>
      <c r="B85" s="736"/>
      <c r="C85" s="736"/>
      <c r="D85" s="751"/>
      <c r="E85" s="751"/>
      <c r="F85" s="751"/>
      <c r="G85" s="752"/>
      <c r="H85" s="752"/>
      <c r="I85" s="752"/>
    </row>
    <row r="86" spans="1:9" ht="12.75" customHeight="1">
      <c r="A86" s="189" t="s">
        <v>272</v>
      </c>
      <c r="B86" s="753"/>
      <c r="C86" s="753"/>
      <c r="D86" s="754"/>
      <c r="E86" s="754"/>
      <c r="F86" s="754"/>
      <c r="G86" s="755"/>
      <c r="H86" s="755"/>
      <c r="I86" s="755"/>
    </row>
    <row r="87" spans="2:9" s="17" customFormat="1" ht="12.75" customHeight="1">
      <c r="B87" s="190"/>
      <c r="C87" s="190"/>
      <c r="D87" s="161"/>
      <c r="E87" s="161"/>
      <c r="F87" s="161"/>
      <c r="G87" s="161"/>
      <c r="H87" s="161"/>
      <c r="I87" s="161"/>
    </row>
    <row r="88" spans="1:9" ht="12.75" customHeight="1">
      <c r="A88" s="153"/>
      <c r="B88" s="110" t="s">
        <v>22</v>
      </c>
      <c r="C88" s="110" t="s">
        <v>22</v>
      </c>
      <c r="D88" s="707" t="s">
        <v>23</v>
      </c>
      <c r="E88" s="707"/>
      <c r="F88" s="707"/>
      <c r="G88" s="707"/>
      <c r="H88" s="707"/>
      <c r="I88" s="707"/>
    </row>
    <row r="89" spans="1:9" ht="12.75" customHeight="1">
      <c r="A89" s="155" t="s">
        <v>273</v>
      </c>
      <c r="B89" s="112" t="s">
        <v>26</v>
      </c>
      <c r="C89" s="112" t="s">
        <v>27</v>
      </c>
      <c r="D89" s="708" t="s">
        <v>28</v>
      </c>
      <c r="E89" s="708"/>
      <c r="F89" s="708" t="s">
        <v>211</v>
      </c>
      <c r="G89" s="708"/>
      <c r="H89" s="709" t="s">
        <v>211</v>
      </c>
      <c r="I89" s="709"/>
    </row>
    <row r="90" spans="1:9" ht="12.75" customHeight="1">
      <c r="A90" s="32"/>
      <c r="B90" s="157"/>
      <c r="C90" s="157"/>
      <c r="D90" s="158"/>
      <c r="E90" s="159"/>
      <c r="F90" s="710" t="s">
        <v>212</v>
      </c>
      <c r="G90" s="710"/>
      <c r="H90" s="711" t="s">
        <v>213</v>
      </c>
      <c r="I90" s="711"/>
    </row>
    <row r="91" spans="1:9" ht="12.75" customHeight="1">
      <c r="A91" s="17" t="s">
        <v>274</v>
      </c>
      <c r="B91" s="191">
        <f>+B92+B104+B105+B106</f>
        <v>0</v>
      </c>
      <c r="C91" s="191">
        <f>+C92+C104+C105+C106</f>
        <v>0</v>
      </c>
      <c r="D91" s="756">
        <f>+D92+D104+D105+D106</f>
        <v>0</v>
      </c>
      <c r="E91" s="756"/>
      <c r="F91" s="756">
        <f>+F92+F104+F105+F106</f>
        <v>0</v>
      </c>
      <c r="G91" s="756"/>
      <c r="H91" s="757">
        <f>+H92+H104+H105+H106</f>
        <v>0</v>
      </c>
      <c r="I91" s="757"/>
    </row>
    <row r="92" spans="1:9" ht="12.75" customHeight="1">
      <c r="A92" s="18" t="s">
        <v>189</v>
      </c>
      <c r="B92" s="193">
        <f>+B102+B103</f>
        <v>0</v>
      </c>
      <c r="C92" s="193">
        <f>+C102+C103</f>
        <v>0</v>
      </c>
      <c r="D92" s="758">
        <f>+D102+D103</f>
        <v>0</v>
      </c>
      <c r="E92" s="758"/>
      <c r="F92" s="758">
        <f>+F102+F103</f>
        <v>0</v>
      </c>
      <c r="G92" s="758"/>
      <c r="H92" s="759">
        <f>+H102+H103</f>
        <v>0</v>
      </c>
      <c r="I92" s="759"/>
    </row>
    <row r="93" spans="1:9" ht="12.75" customHeight="1">
      <c r="A93" s="18" t="s">
        <v>275</v>
      </c>
      <c r="B93" s="193">
        <f>+B94+B98</f>
        <v>0</v>
      </c>
      <c r="C93" s="193">
        <f>+C94+C98</f>
        <v>0</v>
      </c>
      <c r="D93" s="758">
        <f>+D94+D98</f>
        <v>0</v>
      </c>
      <c r="E93" s="758"/>
      <c r="F93" s="758">
        <f>+F94+F98</f>
        <v>0</v>
      </c>
      <c r="G93" s="758"/>
      <c r="H93" s="759">
        <f>+H94+H98</f>
        <v>0</v>
      </c>
      <c r="I93" s="759"/>
    </row>
    <row r="94" spans="1:9" ht="12.75" customHeight="1">
      <c r="A94" s="18" t="s">
        <v>216</v>
      </c>
      <c r="B94" s="193">
        <f>SUM(B95:B97)</f>
        <v>0</v>
      </c>
      <c r="C94" s="193">
        <f>SUM(C95:C97)</f>
        <v>0</v>
      </c>
      <c r="D94" s="758">
        <f>SUM(D95:D97)</f>
        <v>0</v>
      </c>
      <c r="E94" s="758"/>
      <c r="F94" s="758">
        <f>SUM(F95:F97)</f>
        <v>0</v>
      </c>
      <c r="G94" s="758"/>
      <c r="H94" s="759">
        <f>SUM(H95:H97)</f>
        <v>0</v>
      </c>
      <c r="I94" s="759"/>
    </row>
    <row r="95" spans="1:9" ht="12.75" customHeight="1">
      <c r="A95" s="18" t="s">
        <v>217</v>
      </c>
      <c r="B95" s="195"/>
      <c r="C95" s="195"/>
      <c r="D95" s="760"/>
      <c r="E95" s="760"/>
      <c r="F95" s="760"/>
      <c r="G95" s="760"/>
      <c r="H95" s="761"/>
      <c r="I95" s="761"/>
    </row>
    <row r="96" spans="1:9" ht="12.75" customHeight="1">
      <c r="A96" s="18" t="s">
        <v>218</v>
      </c>
      <c r="B96" s="195"/>
      <c r="C96" s="195"/>
      <c r="D96" s="760"/>
      <c r="E96" s="760"/>
      <c r="F96" s="760"/>
      <c r="G96" s="760"/>
      <c r="H96" s="761"/>
      <c r="I96" s="761"/>
    </row>
    <row r="97" spans="1:9" ht="12.75" customHeight="1">
      <c r="A97" s="18" t="s">
        <v>219</v>
      </c>
      <c r="B97" s="195"/>
      <c r="C97" s="195"/>
      <c r="D97" s="760"/>
      <c r="E97" s="760"/>
      <c r="F97" s="760"/>
      <c r="G97" s="760"/>
      <c r="H97" s="761"/>
      <c r="I97" s="761"/>
    </row>
    <row r="98" spans="1:9" ht="12.75" customHeight="1">
      <c r="A98" s="18" t="s">
        <v>220</v>
      </c>
      <c r="B98" s="193">
        <f>SUM(B99:B101)</f>
        <v>0</v>
      </c>
      <c r="C98" s="193">
        <f>SUM(C99:C101)</f>
        <v>0</v>
      </c>
      <c r="D98" s="758">
        <f>SUM(D99:D101)</f>
        <v>0</v>
      </c>
      <c r="E98" s="758"/>
      <c r="F98" s="758">
        <f>SUM(F99:F101)</f>
        <v>0</v>
      </c>
      <c r="G98" s="758"/>
      <c r="H98" s="759">
        <f>SUM(H99:H101)</f>
        <v>0</v>
      </c>
      <c r="I98" s="759"/>
    </row>
    <row r="99" spans="1:9" ht="12.75" customHeight="1">
      <c r="A99" s="18" t="s">
        <v>221</v>
      </c>
      <c r="B99" s="195"/>
      <c r="C99" s="195"/>
      <c r="D99" s="760"/>
      <c r="E99" s="760"/>
      <c r="F99" s="760"/>
      <c r="G99" s="760"/>
      <c r="H99" s="761"/>
      <c r="I99" s="761"/>
    </row>
    <row r="100" spans="1:9" ht="12.75" customHeight="1">
      <c r="A100" s="18" t="s">
        <v>222</v>
      </c>
      <c r="B100" s="195"/>
      <c r="C100" s="195"/>
      <c r="D100" s="760"/>
      <c r="E100" s="760"/>
      <c r="F100" s="760"/>
      <c r="G100" s="760"/>
      <c r="H100" s="761"/>
      <c r="I100" s="761"/>
    </row>
    <row r="101" spans="1:9" ht="12.75" customHeight="1">
      <c r="A101" s="18" t="s">
        <v>276</v>
      </c>
      <c r="B101" s="195"/>
      <c r="C101" s="195"/>
      <c r="D101" s="760"/>
      <c r="E101" s="760"/>
      <c r="F101" s="760"/>
      <c r="G101" s="760"/>
      <c r="H101" s="761"/>
      <c r="I101" s="761"/>
    </row>
    <row r="102" spans="1:9" ht="12.75" customHeight="1">
      <c r="A102" s="18" t="s">
        <v>277</v>
      </c>
      <c r="B102" s="195"/>
      <c r="C102" s="195"/>
      <c r="D102" s="760"/>
      <c r="E102" s="760"/>
      <c r="F102" s="760"/>
      <c r="G102" s="760"/>
      <c r="H102" s="761"/>
      <c r="I102" s="761"/>
    </row>
    <row r="103" spans="1:9" ht="12.75" customHeight="1">
      <c r="A103" s="18" t="s">
        <v>278</v>
      </c>
      <c r="B103" s="195"/>
      <c r="C103" s="195"/>
      <c r="D103" s="760"/>
      <c r="E103" s="760"/>
      <c r="F103" s="760"/>
      <c r="G103" s="760"/>
      <c r="H103" s="761"/>
      <c r="I103" s="761"/>
    </row>
    <row r="104" spans="1:9" ht="12.75" customHeight="1">
      <c r="A104" s="18" t="s">
        <v>190</v>
      </c>
      <c r="B104" s="195"/>
      <c r="C104" s="195"/>
      <c r="D104" s="760"/>
      <c r="E104" s="760"/>
      <c r="F104" s="760"/>
      <c r="G104" s="760"/>
      <c r="H104" s="761"/>
      <c r="I104" s="761"/>
    </row>
    <row r="105" spans="1:9" ht="12.75" customHeight="1">
      <c r="A105" s="18" t="s">
        <v>193</v>
      </c>
      <c r="B105" s="195"/>
      <c r="C105" s="195"/>
      <c r="D105" s="760"/>
      <c r="E105" s="760"/>
      <c r="F105" s="760"/>
      <c r="G105" s="760"/>
      <c r="H105" s="761"/>
      <c r="I105" s="761"/>
    </row>
    <row r="106" spans="1:9" ht="12.75" customHeight="1">
      <c r="A106" s="18" t="s">
        <v>195</v>
      </c>
      <c r="B106" s="195"/>
      <c r="C106" s="195"/>
      <c r="D106" s="760"/>
      <c r="E106" s="760"/>
      <c r="F106" s="760"/>
      <c r="G106" s="760"/>
      <c r="H106" s="761"/>
      <c r="I106" s="761"/>
    </row>
    <row r="107" spans="1:9" ht="12.75" customHeight="1">
      <c r="A107" s="18" t="s">
        <v>279</v>
      </c>
      <c r="B107" s="193">
        <f>SUM(B108:B110)</f>
        <v>0</v>
      </c>
      <c r="C107" s="193">
        <f>SUM(C108:C110)</f>
        <v>0</v>
      </c>
      <c r="D107" s="758">
        <f>SUM(D108:D110)</f>
        <v>0</v>
      </c>
      <c r="E107" s="758"/>
      <c r="F107" s="758">
        <f>SUM(F108:F110)</f>
        <v>0</v>
      </c>
      <c r="G107" s="758"/>
      <c r="H107" s="759">
        <f>SUM(H108:H110)</f>
        <v>0</v>
      </c>
      <c r="I107" s="759"/>
    </row>
    <row r="108" spans="1:9" ht="12.75" customHeight="1">
      <c r="A108" s="18" t="s">
        <v>280</v>
      </c>
      <c r="B108" s="195"/>
      <c r="C108" s="195"/>
      <c r="D108" s="760"/>
      <c r="E108" s="760"/>
      <c r="F108" s="760"/>
      <c r="G108" s="760"/>
      <c r="H108" s="761"/>
      <c r="I108" s="761"/>
    </row>
    <row r="109" spans="1:9" ht="12.75" customHeight="1">
      <c r="A109" s="18" t="s">
        <v>281</v>
      </c>
      <c r="B109" s="195"/>
      <c r="C109" s="195"/>
      <c r="D109" s="760"/>
      <c r="E109" s="760"/>
      <c r="F109" s="760"/>
      <c r="G109" s="760"/>
      <c r="H109" s="761"/>
      <c r="I109" s="761"/>
    </row>
    <row r="110" spans="1:9" ht="12.75" customHeight="1">
      <c r="A110" s="18" t="s">
        <v>282</v>
      </c>
      <c r="B110" s="195"/>
      <c r="C110" s="195"/>
      <c r="D110" s="760"/>
      <c r="E110" s="760"/>
      <c r="F110" s="760"/>
      <c r="G110" s="760"/>
      <c r="H110" s="761"/>
      <c r="I110" s="761"/>
    </row>
    <row r="111" spans="1:9" ht="12.75" customHeight="1">
      <c r="A111" s="161" t="s">
        <v>283</v>
      </c>
      <c r="B111" s="197"/>
      <c r="C111" s="197"/>
      <c r="D111" s="762"/>
      <c r="E111" s="762"/>
      <c r="F111" s="762"/>
      <c r="G111" s="762"/>
      <c r="H111" s="763"/>
      <c r="I111" s="763"/>
    </row>
    <row r="112" spans="1:9" ht="25.5" customHeight="1">
      <c r="A112" s="198" t="s">
        <v>284</v>
      </c>
      <c r="B112" s="199">
        <f>+B91+B107-B111</f>
        <v>0</v>
      </c>
      <c r="C112" s="199">
        <f>+C91+C107-C111</f>
        <v>0</v>
      </c>
      <c r="D112" s="764">
        <f>+D91+D107-D111</f>
        <v>0</v>
      </c>
      <c r="E112" s="764"/>
      <c r="F112" s="764">
        <f>+F91+F107-F111</f>
        <v>0</v>
      </c>
      <c r="G112" s="764"/>
      <c r="H112" s="765">
        <f>+H91+H107-H111</f>
        <v>0</v>
      </c>
      <c r="I112" s="765"/>
    </row>
    <row r="113" spans="1:9" ht="12.75" customHeight="1">
      <c r="A113" s="17"/>
      <c r="B113" s="82"/>
      <c r="C113" s="82"/>
      <c r="D113" s="79"/>
      <c r="E113" s="79"/>
      <c r="F113" s="79"/>
      <c r="G113" s="79"/>
      <c r="H113" s="79"/>
      <c r="I113" s="79"/>
    </row>
    <row r="114" spans="1:9" ht="12.75" customHeight="1">
      <c r="A114" s="165"/>
      <c r="B114" s="110" t="s">
        <v>105</v>
      </c>
      <c r="C114" s="166" t="s">
        <v>105</v>
      </c>
      <c r="D114" s="707" t="s">
        <v>108</v>
      </c>
      <c r="E114" s="707"/>
      <c r="F114" s="707"/>
      <c r="G114" s="707"/>
      <c r="H114" s="707"/>
      <c r="I114" s="707"/>
    </row>
    <row r="115" spans="1:9" ht="12.75" customHeight="1">
      <c r="A115" s="167" t="s">
        <v>285</v>
      </c>
      <c r="B115" s="112" t="s">
        <v>26</v>
      </c>
      <c r="C115" s="112" t="s">
        <v>27</v>
      </c>
      <c r="D115" s="708" t="s">
        <v>28</v>
      </c>
      <c r="E115" s="708"/>
      <c r="F115" s="708" t="s">
        <v>211</v>
      </c>
      <c r="G115" s="708"/>
      <c r="H115" s="709" t="s">
        <v>211</v>
      </c>
      <c r="I115" s="709"/>
    </row>
    <row r="116" spans="1:9" ht="12.75" customHeight="1">
      <c r="A116" s="168"/>
      <c r="B116" s="169"/>
      <c r="C116" s="169"/>
      <c r="D116" s="200"/>
      <c r="E116" s="201"/>
      <c r="F116" s="710" t="s">
        <v>212</v>
      </c>
      <c r="G116" s="710"/>
      <c r="H116" s="711" t="s">
        <v>213</v>
      </c>
      <c r="I116" s="711"/>
    </row>
    <row r="117" spans="1:9" ht="12.75" customHeight="1">
      <c r="A117" s="202" t="s">
        <v>286</v>
      </c>
      <c r="B117" s="203">
        <f>SUM(B118:B119)</f>
        <v>0</v>
      </c>
      <c r="C117" s="203">
        <f>SUM(C118:C119)</f>
        <v>0</v>
      </c>
      <c r="D117" s="766">
        <f>SUM(D118:D119)</f>
        <v>0</v>
      </c>
      <c r="E117" s="766"/>
      <c r="F117" s="766">
        <f>SUM(F118:F119)</f>
        <v>0</v>
      </c>
      <c r="G117" s="766"/>
      <c r="H117" s="766">
        <f>SUM(H118:H119)</f>
        <v>0</v>
      </c>
      <c r="I117" s="766"/>
    </row>
    <row r="118" spans="1:9" ht="12.75" customHeight="1">
      <c r="A118" s="41" t="s">
        <v>287</v>
      </c>
      <c r="B118" s="204"/>
      <c r="C118" s="204"/>
      <c r="D118" s="760"/>
      <c r="E118" s="760"/>
      <c r="F118" s="760"/>
      <c r="G118" s="760"/>
      <c r="H118" s="760"/>
      <c r="I118" s="760"/>
    </row>
    <row r="119" spans="1:9" ht="12.75" customHeight="1">
      <c r="A119" s="90" t="s">
        <v>288</v>
      </c>
      <c r="B119" s="205"/>
      <c r="C119" s="205"/>
      <c r="D119" s="762"/>
      <c r="E119" s="762"/>
      <c r="F119" s="762"/>
      <c r="G119" s="762"/>
      <c r="H119" s="762"/>
      <c r="I119" s="762"/>
    </row>
    <row r="120" spans="1:9" ht="12.75" customHeight="1">
      <c r="A120" s="90" t="s">
        <v>289</v>
      </c>
      <c r="B120" s="206">
        <f>+B117</f>
        <v>0</v>
      </c>
      <c r="C120" s="206">
        <f>+C117</f>
        <v>0</v>
      </c>
      <c r="D120" s="767">
        <f>+D117</f>
        <v>0</v>
      </c>
      <c r="E120" s="767"/>
      <c r="F120" s="767">
        <f>+F117</f>
        <v>0</v>
      </c>
      <c r="G120" s="767"/>
      <c r="H120" s="767">
        <f>+H117</f>
        <v>0</v>
      </c>
      <c r="I120" s="767"/>
    </row>
    <row r="121" spans="1:9" ht="12.75" customHeight="1">
      <c r="A121" s="97" t="s">
        <v>138</v>
      </c>
      <c r="B121" s="207"/>
      <c r="C121" s="207"/>
      <c r="D121" s="207"/>
      <c r="E121" s="207"/>
      <c r="F121" s="207"/>
      <c r="G121" s="207"/>
      <c r="H121" s="207"/>
      <c r="I121" s="207"/>
    </row>
  </sheetData>
  <sheetProtection password="DA51" sheet="1" selectLockedCells="1"/>
  <mergeCells count="305">
    <mergeCell ref="D119:E119"/>
    <mergeCell ref="F119:G119"/>
    <mergeCell ref="H119:I119"/>
    <mergeCell ref="D120:E120"/>
    <mergeCell ref="F120:G120"/>
    <mergeCell ref="H120:I120"/>
    <mergeCell ref="D117:E117"/>
    <mergeCell ref="F117:G117"/>
    <mergeCell ref="H117:I117"/>
    <mergeCell ref="D118:E118"/>
    <mergeCell ref="F118:G118"/>
    <mergeCell ref="H118:I118"/>
    <mergeCell ref="D114:I114"/>
    <mergeCell ref="D115:E115"/>
    <mergeCell ref="F115:G115"/>
    <mergeCell ref="H115:I115"/>
    <mergeCell ref="F116:G116"/>
    <mergeCell ref="H116:I116"/>
    <mergeCell ref="D111:E111"/>
    <mergeCell ref="F111:G111"/>
    <mergeCell ref="H111:I111"/>
    <mergeCell ref="D112:E112"/>
    <mergeCell ref="F112:G112"/>
    <mergeCell ref="H112:I112"/>
    <mergeCell ref="D109:E109"/>
    <mergeCell ref="F109:G109"/>
    <mergeCell ref="H109:I109"/>
    <mergeCell ref="D110:E110"/>
    <mergeCell ref="F110:G110"/>
    <mergeCell ref="H110:I110"/>
    <mergeCell ref="D107:E107"/>
    <mergeCell ref="F107:G107"/>
    <mergeCell ref="H107:I107"/>
    <mergeCell ref="D108:E108"/>
    <mergeCell ref="F108:G108"/>
    <mergeCell ref="H108:I108"/>
    <mergeCell ref="D105:E105"/>
    <mergeCell ref="F105:G105"/>
    <mergeCell ref="H105:I105"/>
    <mergeCell ref="D106:E106"/>
    <mergeCell ref="F106:G106"/>
    <mergeCell ref="H106:I106"/>
    <mergeCell ref="D103:E103"/>
    <mergeCell ref="F103:G103"/>
    <mergeCell ref="H103:I103"/>
    <mergeCell ref="D104:E104"/>
    <mergeCell ref="F104:G104"/>
    <mergeCell ref="H104:I104"/>
    <mergeCell ref="D101:E101"/>
    <mergeCell ref="F101:G101"/>
    <mergeCell ref="H101:I101"/>
    <mergeCell ref="D102:E102"/>
    <mergeCell ref="F102:G102"/>
    <mergeCell ref="H102:I102"/>
    <mergeCell ref="D99:E99"/>
    <mergeCell ref="F99:G99"/>
    <mergeCell ref="H99:I99"/>
    <mergeCell ref="D100:E100"/>
    <mergeCell ref="F100:G100"/>
    <mergeCell ref="H100:I100"/>
    <mergeCell ref="D97:E97"/>
    <mergeCell ref="F97:G97"/>
    <mergeCell ref="H97:I97"/>
    <mergeCell ref="D98:E98"/>
    <mergeCell ref="F98:G98"/>
    <mergeCell ref="H98:I98"/>
    <mergeCell ref="D95:E95"/>
    <mergeCell ref="F95:G95"/>
    <mergeCell ref="H95:I95"/>
    <mergeCell ref="D96:E96"/>
    <mergeCell ref="F96:G96"/>
    <mergeCell ref="H96:I96"/>
    <mergeCell ref="D93:E93"/>
    <mergeCell ref="F93:G93"/>
    <mergeCell ref="H93:I93"/>
    <mergeCell ref="D94:E94"/>
    <mergeCell ref="F94:G94"/>
    <mergeCell ref="H94:I94"/>
    <mergeCell ref="F90:G90"/>
    <mergeCell ref="H90:I90"/>
    <mergeCell ref="D91:E91"/>
    <mergeCell ref="F91:G91"/>
    <mergeCell ref="H91:I91"/>
    <mergeCell ref="D92:E92"/>
    <mergeCell ref="F92:G92"/>
    <mergeCell ref="H92:I92"/>
    <mergeCell ref="B86:C86"/>
    <mergeCell ref="D86:F86"/>
    <mergeCell ref="G86:I86"/>
    <mergeCell ref="D88:I88"/>
    <mergeCell ref="D89:E89"/>
    <mergeCell ref="F89:G89"/>
    <mergeCell ref="H89:I89"/>
    <mergeCell ref="B84:C84"/>
    <mergeCell ref="D84:F84"/>
    <mergeCell ref="G84:I84"/>
    <mergeCell ref="B85:C85"/>
    <mergeCell ref="D85:F85"/>
    <mergeCell ref="G85:I85"/>
    <mergeCell ref="A81:A82"/>
    <mergeCell ref="B81:C82"/>
    <mergeCell ref="D81:I81"/>
    <mergeCell ref="D82:F82"/>
    <mergeCell ref="G82:I82"/>
    <mergeCell ref="B83:C83"/>
    <mergeCell ref="D83:F83"/>
    <mergeCell ref="G83:I83"/>
    <mergeCell ref="D76:E76"/>
    <mergeCell ref="F76:G76"/>
    <mergeCell ref="H76:I76"/>
    <mergeCell ref="A78:C78"/>
    <mergeCell ref="D78:I78"/>
    <mergeCell ref="A79:C79"/>
    <mergeCell ref="D79:I79"/>
    <mergeCell ref="D74:E74"/>
    <mergeCell ref="F74:G74"/>
    <mergeCell ref="H74:I74"/>
    <mergeCell ref="D75:E75"/>
    <mergeCell ref="F75:G75"/>
    <mergeCell ref="H75:I75"/>
    <mergeCell ref="D72:E72"/>
    <mergeCell ref="F72:G72"/>
    <mergeCell ref="H72:I72"/>
    <mergeCell ref="D73:E73"/>
    <mergeCell ref="F73:G73"/>
    <mergeCell ref="H73:I73"/>
    <mergeCell ref="D70:E70"/>
    <mergeCell ref="F70:G70"/>
    <mergeCell ref="H70:I70"/>
    <mergeCell ref="D71:E71"/>
    <mergeCell ref="F71:G71"/>
    <mergeCell ref="H71:I71"/>
    <mergeCell ref="D68:E68"/>
    <mergeCell ref="F68:G68"/>
    <mergeCell ref="H68:I68"/>
    <mergeCell ref="D69:E69"/>
    <mergeCell ref="F69:G69"/>
    <mergeCell ref="H69:I69"/>
    <mergeCell ref="A65:A67"/>
    <mergeCell ref="D65:I65"/>
    <mergeCell ref="D66:E66"/>
    <mergeCell ref="F66:G66"/>
    <mergeCell ref="H66:I66"/>
    <mergeCell ref="D67:E67"/>
    <mergeCell ref="F67:G67"/>
    <mergeCell ref="H67:I67"/>
    <mergeCell ref="D62:E62"/>
    <mergeCell ref="F62:G62"/>
    <mergeCell ref="H62:I62"/>
    <mergeCell ref="D63:E63"/>
    <mergeCell ref="F63:G63"/>
    <mergeCell ref="H63:I63"/>
    <mergeCell ref="D60:E60"/>
    <mergeCell ref="F60:G60"/>
    <mergeCell ref="H60:I60"/>
    <mergeCell ref="D61:E61"/>
    <mergeCell ref="F61:G61"/>
    <mergeCell ref="H61:I61"/>
    <mergeCell ref="D58:E58"/>
    <mergeCell ref="F58:G58"/>
    <mergeCell ref="H58:I58"/>
    <mergeCell ref="D59:E59"/>
    <mergeCell ref="F59:G59"/>
    <mergeCell ref="H59:I59"/>
    <mergeCell ref="D56:E56"/>
    <mergeCell ref="F56:G56"/>
    <mergeCell ref="H56:I56"/>
    <mergeCell ref="D57:E57"/>
    <mergeCell ref="F57:G57"/>
    <mergeCell ref="H57:I57"/>
    <mergeCell ref="D54:E54"/>
    <mergeCell ref="F54:G54"/>
    <mergeCell ref="H54:I54"/>
    <mergeCell ref="D55:E55"/>
    <mergeCell ref="F55:G55"/>
    <mergeCell ref="H55:I55"/>
    <mergeCell ref="D52:E52"/>
    <mergeCell ref="F52:G52"/>
    <mergeCell ref="H52:I52"/>
    <mergeCell ref="D53:E53"/>
    <mergeCell ref="F53:G53"/>
    <mergeCell ref="H53:I53"/>
    <mergeCell ref="D50:E50"/>
    <mergeCell ref="F50:G50"/>
    <mergeCell ref="H50:I50"/>
    <mergeCell ref="D51:E51"/>
    <mergeCell ref="F51:G51"/>
    <mergeCell ref="H51:I51"/>
    <mergeCell ref="D48:E48"/>
    <mergeCell ref="F48:G48"/>
    <mergeCell ref="H48:I48"/>
    <mergeCell ref="D49:E49"/>
    <mergeCell ref="F49:G49"/>
    <mergeCell ref="H49:I49"/>
    <mergeCell ref="D46:E46"/>
    <mergeCell ref="F46:G46"/>
    <mergeCell ref="H46:I46"/>
    <mergeCell ref="D47:E47"/>
    <mergeCell ref="F47:G47"/>
    <mergeCell ref="H47:I47"/>
    <mergeCell ref="F43:G43"/>
    <mergeCell ref="H43:I43"/>
    <mergeCell ref="D44:E44"/>
    <mergeCell ref="F44:G44"/>
    <mergeCell ref="H44:I44"/>
    <mergeCell ref="D45:E45"/>
    <mergeCell ref="F45:G45"/>
    <mergeCell ref="H45:I45"/>
    <mergeCell ref="D39:E39"/>
    <mergeCell ref="F39:G39"/>
    <mergeCell ref="H39:I39"/>
    <mergeCell ref="D41:I41"/>
    <mergeCell ref="D42:E42"/>
    <mergeCell ref="F42:G42"/>
    <mergeCell ref="H42:I42"/>
    <mergeCell ref="D37:E37"/>
    <mergeCell ref="F37:G37"/>
    <mergeCell ref="H37:I37"/>
    <mergeCell ref="D38:E38"/>
    <mergeCell ref="F38:G38"/>
    <mergeCell ref="H38:I38"/>
    <mergeCell ref="D35:E35"/>
    <mergeCell ref="F35:G35"/>
    <mergeCell ref="H35:I35"/>
    <mergeCell ref="D36:E36"/>
    <mergeCell ref="F36:G36"/>
    <mergeCell ref="H36:I36"/>
    <mergeCell ref="D33:E33"/>
    <mergeCell ref="F33:G33"/>
    <mergeCell ref="H33:I33"/>
    <mergeCell ref="D34:E34"/>
    <mergeCell ref="F34:G34"/>
    <mergeCell ref="H34:I34"/>
    <mergeCell ref="D31:E31"/>
    <mergeCell ref="F31:G31"/>
    <mergeCell ref="H31:I31"/>
    <mergeCell ref="D32:E32"/>
    <mergeCell ref="F32:G32"/>
    <mergeCell ref="H32:I32"/>
    <mergeCell ref="D29:E29"/>
    <mergeCell ref="F29:G29"/>
    <mergeCell ref="H29:I29"/>
    <mergeCell ref="D30:E30"/>
    <mergeCell ref="F30:G30"/>
    <mergeCell ref="H30:I30"/>
    <mergeCell ref="D27:E27"/>
    <mergeCell ref="F27:G27"/>
    <mergeCell ref="H27:I27"/>
    <mergeCell ref="D28:E28"/>
    <mergeCell ref="F28:G28"/>
    <mergeCell ref="H28:I28"/>
    <mergeCell ref="D25:E25"/>
    <mergeCell ref="F25:G25"/>
    <mergeCell ref="H25:I25"/>
    <mergeCell ref="D26:E26"/>
    <mergeCell ref="F26:G26"/>
    <mergeCell ref="H26:I26"/>
    <mergeCell ref="D23:E23"/>
    <mergeCell ref="F23:G23"/>
    <mergeCell ref="H23:I23"/>
    <mergeCell ref="D24:E24"/>
    <mergeCell ref="F24:G24"/>
    <mergeCell ref="H24:I24"/>
    <mergeCell ref="D21:E21"/>
    <mergeCell ref="F21:G21"/>
    <mergeCell ref="H21:I21"/>
    <mergeCell ref="D22:E22"/>
    <mergeCell ref="F22:G22"/>
    <mergeCell ref="H22:I22"/>
    <mergeCell ref="D19:E19"/>
    <mergeCell ref="F19:G19"/>
    <mergeCell ref="H19:I19"/>
    <mergeCell ref="D20:E20"/>
    <mergeCell ref="F20:G20"/>
    <mergeCell ref="H20:I20"/>
    <mergeCell ref="D17:E17"/>
    <mergeCell ref="F17:G17"/>
    <mergeCell ref="H17:I17"/>
    <mergeCell ref="D18:E18"/>
    <mergeCell ref="F18:G18"/>
    <mergeCell ref="H18:I18"/>
    <mergeCell ref="D15:E15"/>
    <mergeCell ref="F15:G15"/>
    <mergeCell ref="H15:I15"/>
    <mergeCell ref="D16:E16"/>
    <mergeCell ref="F16:G16"/>
    <mergeCell ref="H16:I16"/>
    <mergeCell ref="D13:E13"/>
    <mergeCell ref="F13:G13"/>
    <mergeCell ref="H13:I13"/>
    <mergeCell ref="D14:E14"/>
    <mergeCell ref="F14:G14"/>
    <mergeCell ref="H14:I14"/>
    <mergeCell ref="D10:I10"/>
    <mergeCell ref="D11:E11"/>
    <mergeCell ref="F11:G11"/>
    <mergeCell ref="H11:I11"/>
    <mergeCell ref="F12:G12"/>
    <mergeCell ref="H12:I12"/>
    <mergeCell ref="A3:I3"/>
    <mergeCell ref="A4:I4"/>
    <mergeCell ref="A5:I5"/>
    <mergeCell ref="A6:I6"/>
    <mergeCell ref="A7:I7"/>
    <mergeCell ref="H9:I9"/>
  </mergeCells>
  <printOptions horizontalCentered="1"/>
  <pageMargins left="0.39375" right="0.39375" top="0.9840277777777777" bottom="0.9840277777777777" header="0.5118055555555555" footer="0.5118055555555555"/>
  <pageSetup fitToHeight="1" fitToWidth="1" horizontalDpi="300" verticalDpi="300" orientation="portrait" paperSize="9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4">
    <pageSetUpPr fitToPage="1"/>
  </sheetPr>
  <dimension ref="A1:G47"/>
  <sheetViews>
    <sheetView zoomScale="116" zoomScaleNormal="116" zoomScalePageLayoutView="0" workbookViewId="0" topLeftCell="A1">
      <selection activeCell="B16" sqref="B16:C16"/>
    </sheetView>
  </sheetViews>
  <sheetFormatPr defaultColWidth="9.140625" defaultRowHeight="11.25" customHeight="1"/>
  <cols>
    <col min="1" max="1" width="61.8515625" style="100" customWidth="1"/>
    <col min="2" max="7" width="12.7109375" style="100" customWidth="1"/>
    <col min="8" max="16384" width="9.140625" style="100" customWidth="1"/>
  </cols>
  <sheetData>
    <row r="1" spans="1:5" ht="15.75" customHeight="1">
      <c r="A1" s="101" t="s">
        <v>290</v>
      </c>
      <c r="D1" s="105"/>
      <c r="E1" s="105"/>
    </row>
    <row r="2" spans="4:5" ht="12.75" customHeight="1">
      <c r="D2" s="105"/>
      <c r="E2" s="105"/>
    </row>
    <row r="3" spans="1:7" ht="12.75" customHeight="1">
      <c r="A3" s="768" t="s">
        <v>928</v>
      </c>
      <c r="B3" s="768"/>
      <c r="C3" s="768"/>
      <c r="D3" s="768"/>
      <c r="E3" s="768"/>
      <c r="F3" s="768"/>
      <c r="G3" s="768"/>
    </row>
    <row r="4" spans="1:7" ht="12.75" customHeight="1">
      <c r="A4" s="701" t="s">
        <v>18</v>
      </c>
      <c r="B4" s="701"/>
      <c r="C4" s="701"/>
      <c r="D4" s="701"/>
      <c r="E4" s="701"/>
      <c r="F4" s="701"/>
      <c r="G4" s="701"/>
    </row>
    <row r="5" spans="1:7" ht="12.75" customHeight="1">
      <c r="A5" s="700" t="s">
        <v>291</v>
      </c>
      <c r="B5" s="700"/>
      <c r="C5" s="700"/>
      <c r="D5" s="700"/>
      <c r="E5" s="700"/>
      <c r="F5" s="700"/>
      <c r="G5" s="700"/>
    </row>
    <row r="6" spans="1:7" ht="12.75" customHeight="1">
      <c r="A6" s="701" t="s">
        <v>20</v>
      </c>
      <c r="B6" s="701"/>
      <c r="C6" s="701"/>
      <c r="D6" s="701"/>
      <c r="E6" s="701"/>
      <c r="F6" s="701"/>
      <c r="G6" s="701"/>
    </row>
    <row r="7" spans="1:7" ht="12.75" customHeight="1">
      <c r="A7" s="768" t="s">
        <v>942</v>
      </c>
      <c r="B7" s="768"/>
      <c r="C7" s="768"/>
      <c r="D7" s="768"/>
      <c r="E7" s="768"/>
      <c r="F7" s="768"/>
      <c r="G7" s="768"/>
    </row>
    <row r="8" spans="1:7" ht="12.75" customHeight="1">
      <c r="A8" s="118"/>
      <c r="B8" s="118"/>
      <c r="C8" s="118"/>
      <c r="D8" s="118"/>
      <c r="E8" s="118"/>
      <c r="F8" s="118"/>
      <c r="G8" s="118"/>
    </row>
    <row r="9" spans="1:7" ht="12.75" customHeight="1">
      <c r="A9" s="100" t="s">
        <v>292</v>
      </c>
      <c r="D9" s="107"/>
      <c r="E9" s="105"/>
      <c r="G9" s="108">
        <v>1</v>
      </c>
    </row>
    <row r="10" spans="1:7" ht="12.75" customHeight="1">
      <c r="A10" s="153"/>
      <c r="B10" s="154"/>
      <c r="C10" s="208"/>
      <c r="D10" s="769" t="s">
        <v>293</v>
      </c>
      <c r="E10" s="769"/>
      <c r="F10" s="208"/>
      <c r="G10" s="208"/>
    </row>
    <row r="11" spans="1:7" ht="12.75" customHeight="1">
      <c r="A11" s="155" t="s">
        <v>294</v>
      </c>
      <c r="B11" s="770" t="s">
        <v>919</v>
      </c>
      <c r="C11" s="770"/>
      <c r="D11" s="771" t="s">
        <v>934</v>
      </c>
      <c r="E11" s="771"/>
      <c r="F11" s="772" t="s">
        <v>933</v>
      </c>
      <c r="G11" s="772"/>
    </row>
    <row r="12" spans="1:7" ht="12.75" customHeight="1">
      <c r="A12" s="32"/>
      <c r="B12" s="773" t="s">
        <v>31</v>
      </c>
      <c r="C12" s="773"/>
      <c r="D12" s="774" t="s">
        <v>32</v>
      </c>
      <c r="E12" s="774"/>
      <c r="F12" s="775" t="s">
        <v>34</v>
      </c>
      <c r="G12" s="775"/>
    </row>
    <row r="13" spans="1:7" ht="12.75" customHeight="1">
      <c r="A13" s="130" t="s">
        <v>298</v>
      </c>
      <c r="B13" s="761"/>
      <c r="C13" s="761"/>
      <c r="D13" s="761"/>
      <c r="E13" s="761"/>
      <c r="F13" s="761"/>
      <c r="G13" s="761"/>
    </row>
    <row r="14" spans="1:7" ht="12.75" customHeight="1">
      <c r="A14" s="130" t="s">
        <v>196</v>
      </c>
      <c r="B14" s="759">
        <f>IF(SUM(B15:B17)&lt;0,0,SUM(B15:B17))</f>
        <v>304152.91</v>
      </c>
      <c r="C14" s="759"/>
      <c r="D14" s="759">
        <f>IF(SUM(D15:D17)&lt;0,0,SUM(D15:D17))</f>
        <v>5614442.94</v>
      </c>
      <c r="E14" s="759"/>
      <c r="F14" s="759">
        <f>IF(SUM(F15:F17)&lt;0,0,SUM(F15:F17))</f>
        <v>5040994.5</v>
      </c>
      <c r="G14" s="759"/>
    </row>
    <row r="15" spans="1:7" ht="12.75" customHeight="1">
      <c r="A15" s="17" t="s">
        <v>299</v>
      </c>
      <c r="B15" s="761">
        <v>304152.91</v>
      </c>
      <c r="C15" s="761"/>
      <c r="D15" s="761">
        <v>5614442.94</v>
      </c>
      <c r="E15" s="761"/>
      <c r="F15" s="761">
        <v>5040994.5</v>
      </c>
      <c r="G15" s="761"/>
    </row>
    <row r="16" spans="1:7" ht="12.75" customHeight="1">
      <c r="A16" s="17" t="s">
        <v>300</v>
      </c>
      <c r="B16" s="761"/>
      <c r="C16" s="761"/>
      <c r="D16" s="761"/>
      <c r="E16" s="761"/>
      <c r="F16" s="761"/>
      <c r="G16" s="761"/>
    </row>
    <row r="17" spans="1:7" ht="12.75" customHeight="1">
      <c r="A17" s="17" t="s">
        <v>301</v>
      </c>
      <c r="B17" s="761"/>
      <c r="C17" s="761"/>
      <c r="D17" s="761"/>
      <c r="E17" s="761"/>
      <c r="F17" s="761"/>
      <c r="G17" s="761"/>
    </row>
    <row r="18" spans="1:7" ht="12.75" customHeight="1">
      <c r="A18" s="130" t="s">
        <v>302</v>
      </c>
      <c r="B18" s="759">
        <f>+B13-B14</f>
        <v>-304152.91</v>
      </c>
      <c r="C18" s="759"/>
      <c r="D18" s="759">
        <f>+D13-D14</f>
        <v>-5614442.94</v>
      </c>
      <c r="E18" s="759"/>
      <c r="F18" s="759">
        <f>+F13-F14</f>
        <v>-5040994.5</v>
      </c>
      <c r="G18" s="759"/>
    </row>
    <row r="19" spans="1:7" ht="12.75" customHeight="1">
      <c r="A19" s="130" t="s">
        <v>303</v>
      </c>
      <c r="B19" s="761"/>
      <c r="C19" s="761"/>
      <c r="D19" s="761"/>
      <c r="E19" s="761"/>
      <c r="F19" s="761"/>
      <c r="G19" s="761"/>
    </row>
    <row r="20" spans="1:7" ht="12.75" customHeight="1">
      <c r="A20" s="130" t="s">
        <v>304</v>
      </c>
      <c r="B20" s="761"/>
      <c r="C20" s="761"/>
      <c r="D20" s="761"/>
      <c r="E20" s="761"/>
      <c r="F20" s="761"/>
      <c r="G20" s="761"/>
    </row>
    <row r="21" spans="1:7" ht="12.75" customHeight="1">
      <c r="A21" s="210" t="s">
        <v>305</v>
      </c>
      <c r="B21" s="776">
        <f>+B18+B19-B20</f>
        <v>-304152.91</v>
      </c>
      <c r="C21" s="776"/>
      <c r="D21" s="776">
        <f>+D18+D19-D20</f>
        <v>-5614442.94</v>
      </c>
      <c r="E21" s="776"/>
      <c r="F21" s="776">
        <f>+F18+F19-F20</f>
        <v>-5040994.5</v>
      </c>
      <c r="G21" s="776"/>
    </row>
    <row r="22" spans="1:7" ht="12.75" customHeight="1">
      <c r="A22" s="129"/>
      <c r="B22" s="211"/>
      <c r="C22" s="211"/>
      <c r="D22" s="211"/>
      <c r="E22" s="211"/>
      <c r="F22" s="211"/>
      <c r="G22" s="211"/>
    </row>
    <row r="23" spans="1:7" ht="12.75" customHeight="1">
      <c r="A23" s="153"/>
      <c r="B23" s="25"/>
      <c r="C23" s="212"/>
      <c r="D23" s="777" t="s">
        <v>268</v>
      </c>
      <c r="E23" s="777"/>
      <c r="F23" s="212"/>
      <c r="G23" s="212"/>
    </row>
    <row r="24" spans="1:7" ht="12.75" customHeight="1">
      <c r="A24" s="155" t="s">
        <v>306</v>
      </c>
      <c r="B24" s="213"/>
      <c r="C24" s="214" t="s">
        <v>28</v>
      </c>
      <c r="D24" s="215"/>
      <c r="E24" s="213"/>
      <c r="F24" s="214" t="s">
        <v>30</v>
      </c>
      <c r="G24" s="214"/>
    </row>
    <row r="25" spans="1:7" ht="12.75" customHeight="1">
      <c r="A25" s="32"/>
      <c r="B25" s="78"/>
      <c r="C25" s="216" t="s">
        <v>307</v>
      </c>
      <c r="D25" s="217"/>
      <c r="E25" s="78"/>
      <c r="F25" s="216" t="s">
        <v>308</v>
      </c>
      <c r="G25" s="216"/>
    </row>
    <row r="26" spans="1:7" ht="12.75" customHeight="1">
      <c r="A26" s="218" t="s">
        <v>265</v>
      </c>
      <c r="B26" s="778">
        <f>+F21-D21</f>
        <v>573448.4400000004</v>
      </c>
      <c r="C26" s="778"/>
      <c r="D26" s="778"/>
      <c r="E26" s="778">
        <f>+F21-B21</f>
        <v>-4736841.59</v>
      </c>
      <c r="F26" s="778"/>
      <c r="G26" s="778"/>
    </row>
    <row r="27" spans="1:7" ht="12.75" customHeight="1">
      <c r="A27" s="129"/>
      <c r="B27" s="211"/>
      <c r="C27" s="211"/>
      <c r="D27" s="219"/>
      <c r="E27" s="219"/>
      <c r="F27" s="211"/>
      <c r="G27" s="211"/>
    </row>
    <row r="28" spans="1:7" ht="12.75" customHeight="1">
      <c r="A28" s="740" t="s">
        <v>309</v>
      </c>
      <c r="B28" s="740"/>
      <c r="C28" s="740"/>
      <c r="D28" s="740"/>
      <c r="E28" s="707" t="s">
        <v>310</v>
      </c>
      <c r="F28" s="707"/>
      <c r="G28" s="707"/>
    </row>
    <row r="29" spans="1:7" ht="12.75" customHeight="1">
      <c r="A29" s="740"/>
      <c r="B29" s="740"/>
      <c r="C29" s="740"/>
      <c r="D29" s="740"/>
      <c r="E29" s="707"/>
      <c r="F29" s="707"/>
      <c r="G29" s="707"/>
    </row>
    <row r="30" spans="1:7" ht="12.75" customHeight="1">
      <c r="A30" s="218" t="s">
        <v>311</v>
      </c>
      <c r="B30" s="220"/>
      <c r="C30" s="220"/>
      <c r="D30" s="220"/>
      <c r="E30" s="779"/>
      <c r="F30" s="779"/>
      <c r="G30" s="779"/>
    </row>
    <row r="31" spans="1:7" ht="12.75" customHeight="1">
      <c r="A31" s="221"/>
      <c r="B31" s="220"/>
      <c r="C31" s="220"/>
      <c r="D31" s="220"/>
      <c r="E31" s="222"/>
      <c r="F31" s="222"/>
      <c r="G31" s="222"/>
    </row>
    <row r="32" spans="1:7" s="18" customFormat="1" ht="12.75" customHeight="1">
      <c r="A32" s="740" t="s">
        <v>312</v>
      </c>
      <c r="B32" s="740"/>
      <c r="C32" s="740"/>
      <c r="D32" s="740"/>
      <c r="E32" s="740"/>
      <c r="F32" s="740"/>
      <c r="G32" s="740"/>
    </row>
    <row r="33" spans="1:7" ht="12.75" customHeight="1">
      <c r="A33" s="153"/>
      <c r="B33" s="154"/>
      <c r="C33" s="208"/>
      <c r="D33" s="769" t="s">
        <v>293</v>
      </c>
      <c r="E33" s="769"/>
      <c r="F33" s="208"/>
      <c r="G33" s="208"/>
    </row>
    <row r="34" spans="1:7" ht="12.75" customHeight="1">
      <c r="A34" s="155" t="s">
        <v>313</v>
      </c>
      <c r="B34" s="770" t="s">
        <v>295</v>
      </c>
      <c r="C34" s="770"/>
      <c r="D34" s="771" t="s">
        <v>296</v>
      </c>
      <c r="E34" s="771"/>
      <c r="F34" s="772" t="s">
        <v>297</v>
      </c>
      <c r="G34" s="772"/>
    </row>
    <row r="35" spans="1:7" ht="12.75" customHeight="1">
      <c r="A35" s="32"/>
      <c r="B35" s="773" t="s">
        <v>31</v>
      </c>
      <c r="C35" s="773"/>
      <c r="D35" s="774" t="s">
        <v>32</v>
      </c>
      <c r="E35" s="774"/>
      <c r="F35" s="775" t="s">
        <v>34</v>
      </c>
      <c r="G35" s="775"/>
    </row>
    <row r="36" spans="1:7" ht="12.75" customHeight="1">
      <c r="A36" s="129" t="s">
        <v>314</v>
      </c>
      <c r="B36" s="759">
        <f>SUM(B37:B38)</f>
        <v>0</v>
      </c>
      <c r="C36" s="759"/>
      <c r="D36" s="759">
        <f>SUM(D37:D38)</f>
        <v>0</v>
      </c>
      <c r="E36" s="759"/>
      <c r="F36" s="759">
        <f>SUM(F37:F38)</f>
        <v>0</v>
      </c>
      <c r="G36" s="759"/>
    </row>
    <row r="37" spans="1:7" ht="12.75" customHeight="1">
      <c r="A37" s="129" t="s">
        <v>315</v>
      </c>
      <c r="B37" s="761"/>
      <c r="C37" s="761"/>
      <c r="D37" s="761"/>
      <c r="E37" s="761"/>
      <c r="F37" s="761"/>
      <c r="G37" s="761"/>
    </row>
    <row r="38" spans="1:7" ht="12.75" customHeight="1">
      <c r="A38" s="129" t="s">
        <v>316</v>
      </c>
      <c r="B38" s="761"/>
      <c r="C38" s="761"/>
      <c r="D38" s="761"/>
      <c r="E38" s="761"/>
      <c r="F38" s="761"/>
      <c r="G38" s="761"/>
    </row>
    <row r="39" spans="1:7" ht="12.75" customHeight="1">
      <c r="A39" s="100" t="s">
        <v>317</v>
      </c>
      <c r="B39" s="759">
        <f>SUM(B40:B43)</f>
        <v>0</v>
      </c>
      <c r="C39" s="759"/>
      <c r="D39" s="759">
        <f>SUM(D40:D43)</f>
        <v>0</v>
      </c>
      <c r="E39" s="759"/>
      <c r="F39" s="759">
        <f>SUM(F40:F43)</f>
        <v>0</v>
      </c>
      <c r="G39" s="759"/>
    </row>
    <row r="40" spans="1:7" ht="12.75" customHeight="1">
      <c r="A40" s="100" t="s">
        <v>318</v>
      </c>
      <c r="B40" s="761"/>
      <c r="C40" s="761"/>
      <c r="D40" s="761"/>
      <c r="E40" s="761"/>
      <c r="F40" s="761"/>
      <c r="G40" s="761"/>
    </row>
    <row r="41" spans="1:7" ht="12.75" customHeight="1">
      <c r="A41" s="100" t="s">
        <v>319</v>
      </c>
      <c r="B41" s="761"/>
      <c r="C41" s="761"/>
      <c r="D41" s="761"/>
      <c r="E41" s="761"/>
      <c r="F41" s="761"/>
      <c r="G41" s="761"/>
    </row>
    <row r="42" spans="1:7" ht="12.75" customHeight="1">
      <c r="A42" s="100" t="s">
        <v>300</v>
      </c>
      <c r="B42" s="761"/>
      <c r="C42" s="761"/>
      <c r="D42" s="761"/>
      <c r="E42" s="761"/>
      <c r="F42" s="761"/>
      <c r="G42" s="761"/>
    </row>
    <row r="43" spans="1:7" ht="12.75" customHeight="1">
      <c r="A43" s="129" t="s">
        <v>320</v>
      </c>
      <c r="B43" s="761"/>
      <c r="C43" s="761"/>
      <c r="D43" s="761"/>
      <c r="E43" s="761"/>
      <c r="F43" s="761"/>
      <c r="G43" s="761"/>
    </row>
    <row r="44" spans="1:7" ht="12.75" customHeight="1">
      <c r="A44" s="100" t="s">
        <v>321</v>
      </c>
      <c r="B44" s="759">
        <f>+B36-B39</f>
        <v>0</v>
      </c>
      <c r="C44" s="759"/>
      <c r="D44" s="759">
        <f>+D36-D39</f>
        <v>0</v>
      </c>
      <c r="E44" s="759"/>
      <c r="F44" s="759">
        <f>+F36-F39</f>
        <v>0</v>
      </c>
      <c r="G44" s="759"/>
    </row>
    <row r="45" spans="1:7" ht="12.75" customHeight="1">
      <c r="A45" s="100" t="s">
        <v>322</v>
      </c>
      <c r="B45" s="761"/>
      <c r="C45" s="761"/>
      <c r="D45" s="761"/>
      <c r="E45" s="761"/>
      <c r="F45" s="761"/>
      <c r="G45" s="761"/>
    </row>
    <row r="46" spans="1:7" ht="12.75" customHeight="1">
      <c r="A46" s="223" t="s">
        <v>323</v>
      </c>
      <c r="B46" s="780">
        <f>+B44-B45</f>
        <v>0</v>
      </c>
      <c r="C46" s="780"/>
      <c r="D46" s="780">
        <f>+D44-D45</f>
        <v>0</v>
      </c>
      <c r="E46" s="780"/>
      <c r="F46" s="780">
        <f>+F44-F45</f>
        <v>0</v>
      </c>
      <c r="G46" s="780"/>
    </row>
    <row r="47" spans="1:7" ht="12.75" customHeight="1">
      <c r="A47" s="127" t="s">
        <v>138</v>
      </c>
      <c r="B47" s="128"/>
      <c r="C47" s="128"/>
      <c r="D47" s="224"/>
      <c r="E47" s="224"/>
      <c r="F47" s="128"/>
      <c r="G47" s="128"/>
    </row>
  </sheetData>
  <sheetProtection password="DA51" sheet="1" selectLockedCells="1"/>
  <mergeCells count="86">
    <mergeCell ref="B45:C45"/>
    <mergeCell ref="D45:E45"/>
    <mergeCell ref="F45:G45"/>
    <mergeCell ref="B46:C46"/>
    <mergeCell ref="D46:E46"/>
    <mergeCell ref="F46:G46"/>
    <mergeCell ref="B43:C43"/>
    <mergeCell ref="D43:E43"/>
    <mergeCell ref="F43:G43"/>
    <mergeCell ref="B44:C44"/>
    <mergeCell ref="D44:E44"/>
    <mergeCell ref="F44:G44"/>
    <mergeCell ref="B41:C41"/>
    <mergeCell ref="D41:E41"/>
    <mergeCell ref="F41:G41"/>
    <mergeCell ref="B42:C42"/>
    <mergeCell ref="D42:E42"/>
    <mergeCell ref="F42:G42"/>
    <mergeCell ref="B39:C39"/>
    <mergeCell ref="D39:E39"/>
    <mergeCell ref="F39:G39"/>
    <mergeCell ref="B40:C40"/>
    <mergeCell ref="D40:E40"/>
    <mergeCell ref="F40:G40"/>
    <mergeCell ref="B37:C37"/>
    <mergeCell ref="D37:E37"/>
    <mergeCell ref="F37:G37"/>
    <mergeCell ref="B38:C38"/>
    <mergeCell ref="D38:E38"/>
    <mergeCell ref="F38:G38"/>
    <mergeCell ref="B35:C35"/>
    <mergeCell ref="D35:E35"/>
    <mergeCell ref="F35:G35"/>
    <mergeCell ref="B36:C36"/>
    <mergeCell ref="D36:E36"/>
    <mergeCell ref="F36:G36"/>
    <mergeCell ref="A28:D29"/>
    <mergeCell ref="E28:G29"/>
    <mergeCell ref="E30:G30"/>
    <mergeCell ref="A32:G32"/>
    <mergeCell ref="D33:E33"/>
    <mergeCell ref="B34:C34"/>
    <mergeCell ref="D34:E34"/>
    <mergeCell ref="F34:G34"/>
    <mergeCell ref="B21:C21"/>
    <mergeCell ref="D21:E21"/>
    <mergeCell ref="F21:G21"/>
    <mergeCell ref="D23:E23"/>
    <mergeCell ref="B26:D26"/>
    <mergeCell ref="E26:G26"/>
    <mergeCell ref="B19:C19"/>
    <mergeCell ref="D19:E19"/>
    <mergeCell ref="F19:G19"/>
    <mergeCell ref="B20:C20"/>
    <mergeCell ref="D20:E20"/>
    <mergeCell ref="F20:G20"/>
    <mergeCell ref="B17:C17"/>
    <mergeCell ref="D17:E17"/>
    <mergeCell ref="F17:G17"/>
    <mergeCell ref="B18:C18"/>
    <mergeCell ref="D18:E18"/>
    <mergeCell ref="F18:G18"/>
    <mergeCell ref="B15:C15"/>
    <mergeCell ref="D15:E15"/>
    <mergeCell ref="F15:G15"/>
    <mergeCell ref="B16:C16"/>
    <mergeCell ref="D16:E16"/>
    <mergeCell ref="F16:G16"/>
    <mergeCell ref="B13:C13"/>
    <mergeCell ref="D13:E13"/>
    <mergeCell ref="F13:G13"/>
    <mergeCell ref="B14:C14"/>
    <mergeCell ref="D14:E14"/>
    <mergeCell ref="F14:G14"/>
    <mergeCell ref="B11:C11"/>
    <mergeCell ref="D11:E11"/>
    <mergeCell ref="F11:G11"/>
    <mergeCell ref="B12:C12"/>
    <mergeCell ref="D12:E12"/>
    <mergeCell ref="F12:G12"/>
    <mergeCell ref="A3:G3"/>
    <mergeCell ref="A4:G4"/>
    <mergeCell ref="A5:G5"/>
    <mergeCell ref="A6:G6"/>
    <mergeCell ref="A7:G7"/>
    <mergeCell ref="D10:E10"/>
  </mergeCells>
  <printOptions horizontalCentered="1"/>
  <pageMargins left="0.39375" right="0.19652777777777777" top="0.39375" bottom="0.19652777777777777" header="0.5118055555555555" footer="0.5118055555555555"/>
  <pageSetup fitToHeight="1" fitToWidth="1" horizontalDpi="300" verticalDpi="3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9">
    <pageSetUpPr fitToPage="1"/>
  </sheetPr>
  <dimension ref="A1:E65"/>
  <sheetViews>
    <sheetView zoomScale="116" zoomScaleNormal="116" zoomScalePageLayoutView="0" workbookViewId="0" topLeftCell="A37">
      <selection activeCell="A7" sqref="A7:E7"/>
    </sheetView>
  </sheetViews>
  <sheetFormatPr defaultColWidth="7.8515625" defaultRowHeight="11.25" customHeight="1"/>
  <cols>
    <col min="1" max="1" width="55.00390625" style="225" customWidth="1"/>
    <col min="2" max="3" width="17.421875" style="225" customWidth="1"/>
    <col min="4" max="4" width="17.421875" style="13" customWidth="1"/>
    <col min="5" max="5" width="17.421875" style="225" customWidth="1"/>
    <col min="6" max="16384" width="7.8515625" style="225" customWidth="1"/>
  </cols>
  <sheetData>
    <row r="1" ht="11.25" customHeight="1">
      <c r="A1" s="12" t="s">
        <v>324</v>
      </c>
    </row>
    <row r="2" spans="1:5" ht="11.25" customHeight="1">
      <c r="A2" s="18"/>
      <c r="B2" s="18"/>
      <c r="C2" s="18"/>
      <c r="D2" s="17"/>
      <c r="E2" s="18"/>
    </row>
    <row r="3" spans="1:5" ht="11.25" customHeight="1">
      <c r="A3" s="785" t="s">
        <v>928</v>
      </c>
      <c r="B3" s="785"/>
      <c r="C3" s="785"/>
      <c r="D3" s="785"/>
      <c r="E3" s="785"/>
    </row>
    <row r="4" spans="1:5" ht="11.25" customHeight="1">
      <c r="A4" s="688" t="s">
        <v>18</v>
      </c>
      <c r="B4" s="688"/>
      <c r="C4" s="688"/>
      <c r="D4" s="688"/>
      <c r="E4" s="688"/>
    </row>
    <row r="5" spans="1:5" ht="11.25" customHeight="1">
      <c r="A5" s="687" t="s">
        <v>325</v>
      </c>
      <c r="B5" s="687"/>
      <c r="C5" s="687"/>
      <c r="D5" s="687"/>
      <c r="E5" s="687"/>
    </row>
    <row r="6" spans="1:5" ht="11.25" customHeight="1">
      <c r="A6" s="688" t="s">
        <v>20</v>
      </c>
      <c r="B6" s="688"/>
      <c r="C6" s="688"/>
      <c r="D6" s="688"/>
      <c r="E6" s="688"/>
    </row>
    <row r="7" spans="1:5" ht="11.25" customHeight="1">
      <c r="A7" s="785" t="s">
        <v>942</v>
      </c>
      <c r="B7" s="785"/>
      <c r="C7" s="785"/>
      <c r="D7" s="785"/>
      <c r="E7" s="785"/>
    </row>
    <row r="8" spans="1:5" ht="11.25" customHeight="1">
      <c r="A8" s="18"/>
      <c r="B8" s="18"/>
      <c r="C8" s="18"/>
      <c r="D8" s="18"/>
      <c r="E8" s="18"/>
    </row>
    <row r="9" spans="1:5" ht="11.25" customHeight="1">
      <c r="A9" s="226" t="s">
        <v>326</v>
      </c>
      <c r="E9" s="21">
        <v>1</v>
      </c>
    </row>
    <row r="10" spans="1:5" ht="11.25" customHeight="1">
      <c r="A10" s="227"/>
      <c r="B10" s="71" t="s">
        <v>22</v>
      </c>
      <c r="C10" s="689" t="s">
        <v>23</v>
      </c>
      <c r="D10" s="689"/>
      <c r="E10" s="689"/>
    </row>
    <row r="11" spans="1:5" ht="11.25" customHeight="1">
      <c r="A11" s="228" t="s">
        <v>327</v>
      </c>
      <c r="B11" s="74" t="s">
        <v>27</v>
      </c>
      <c r="C11" s="110" t="s">
        <v>28</v>
      </c>
      <c r="D11" s="110" t="s">
        <v>211</v>
      </c>
      <c r="E11" s="156" t="s">
        <v>211</v>
      </c>
    </row>
    <row r="12" spans="1:5" ht="11.25" customHeight="1">
      <c r="A12" s="229"/>
      <c r="B12" s="230"/>
      <c r="C12" s="33"/>
      <c r="D12" s="231" t="s">
        <v>935</v>
      </c>
      <c r="E12" s="232" t="s">
        <v>936</v>
      </c>
    </row>
    <row r="13" spans="1:5" ht="11.25" customHeight="1">
      <c r="A13" s="233" t="s">
        <v>328</v>
      </c>
      <c r="B13" s="203">
        <f>+B14+B15+B18+B21+B24</f>
        <v>41626299.94</v>
      </c>
      <c r="C13" s="203">
        <f>+C14+C15+C18+C21+C24</f>
        <v>8246715.5600000005</v>
      </c>
      <c r="D13" s="203">
        <f>+D14+D15+D18+D21+D24</f>
        <v>37579719.01</v>
      </c>
      <c r="E13" s="234">
        <f>+E14+E15+E18+E21+E24</f>
        <v>0</v>
      </c>
    </row>
    <row r="14" spans="1:5" ht="11.25" customHeight="1">
      <c r="A14" s="233" t="s">
        <v>329</v>
      </c>
      <c r="B14" s="204">
        <f>'Anexo 1 - BO'!C15</f>
        <v>1062878</v>
      </c>
      <c r="C14" s="204">
        <f>'Anexo 1 - BO'!D15</f>
        <v>320604.13</v>
      </c>
      <c r="D14" s="204">
        <f>'Anexo 1 - BO'!G15</f>
        <v>1032412.8200000001</v>
      </c>
      <c r="E14" s="235"/>
    </row>
    <row r="15" spans="1:5" ht="11.25" customHeight="1">
      <c r="A15" s="233" t="s">
        <v>330</v>
      </c>
      <c r="B15" s="203">
        <f>SUM(B16:B17)</f>
        <v>401828</v>
      </c>
      <c r="C15" s="203">
        <f>SUM(C16:C17)</f>
        <v>77934.39</v>
      </c>
      <c r="D15" s="203">
        <f>SUM(D16:D17)</f>
        <v>410657.3</v>
      </c>
      <c r="E15" s="234">
        <f>SUM(E16:E17)</f>
        <v>0</v>
      </c>
    </row>
    <row r="16" spans="1:5" ht="11.25" customHeight="1">
      <c r="A16" s="233" t="s">
        <v>331</v>
      </c>
      <c r="B16" s="204"/>
      <c r="C16" s="204"/>
      <c r="D16" s="204"/>
      <c r="E16" s="235"/>
    </row>
    <row r="17" spans="1:5" ht="11.25" customHeight="1">
      <c r="A17" s="233" t="s">
        <v>224</v>
      </c>
      <c r="B17" s="204">
        <f>'Anexo 1 - BO'!C19</f>
        <v>401828</v>
      </c>
      <c r="C17" s="204">
        <f>'Anexo 1 - BO'!D19</f>
        <v>77934.39</v>
      </c>
      <c r="D17" s="204">
        <f>'Anexo 1 - BO'!G22</f>
        <v>410657.3</v>
      </c>
      <c r="E17" s="235"/>
    </row>
    <row r="18" spans="1:5" ht="11.25" customHeight="1">
      <c r="A18" s="233" t="s">
        <v>332</v>
      </c>
      <c r="B18" s="203">
        <f>SUM(B19:B20)</f>
        <v>0</v>
      </c>
      <c r="C18" s="203">
        <f>SUM(C19:C20)</f>
        <v>0</v>
      </c>
      <c r="D18" s="203">
        <f>SUM(D19:D20)</f>
        <v>0</v>
      </c>
      <c r="E18" s="234">
        <f>SUM(E19:E20)</f>
        <v>0</v>
      </c>
    </row>
    <row r="19" spans="1:5" ht="11.25" customHeight="1">
      <c r="A19" s="233" t="s">
        <v>225</v>
      </c>
      <c r="B19" s="204">
        <f>'Anexo 1 - BO'!C23</f>
        <v>76501</v>
      </c>
      <c r="C19" s="204">
        <f>'Anexo 1 - BO'!D23</f>
        <v>29333.25</v>
      </c>
      <c r="D19" s="204">
        <f>'Anexo 1 - BO'!G23</f>
        <v>144054.37</v>
      </c>
      <c r="E19" s="235"/>
    </row>
    <row r="20" spans="1:5" ht="11.25" customHeight="1">
      <c r="A20" s="233" t="s">
        <v>333</v>
      </c>
      <c r="B20" s="204">
        <f>-'Anexo 1 - BO'!C25</f>
        <v>-76501</v>
      </c>
      <c r="C20" s="204">
        <f>-'Anexo 1 - BO'!D25</f>
        <v>-29333.25</v>
      </c>
      <c r="D20" s="204">
        <f>-'Anexo 1 - BO'!G25</f>
        <v>-144054.37</v>
      </c>
      <c r="E20" s="235"/>
    </row>
    <row r="21" spans="1:5" ht="11.25" customHeight="1">
      <c r="A21" s="233" t="s">
        <v>194</v>
      </c>
      <c r="B21" s="203">
        <f>SUM(B22:B23)</f>
        <v>40161593.94</v>
      </c>
      <c r="C21" s="203">
        <f>SUM(C22:C23)</f>
        <v>7848177.04</v>
      </c>
      <c r="D21" s="203">
        <f>SUM(D22:D23)</f>
        <v>36136648.89</v>
      </c>
      <c r="E21" s="234">
        <f>SUM(E22:E23)</f>
        <v>0</v>
      </c>
    </row>
    <row r="22" spans="1:5" ht="11.25" customHeight="1">
      <c r="A22" s="82" t="s">
        <v>334</v>
      </c>
      <c r="B22" s="195"/>
      <c r="C22" s="195"/>
      <c r="D22" s="195"/>
      <c r="E22" s="236"/>
    </row>
    <row r="23" spans="1:5" ht="11.25" customHeight="1">
      <c r="A23" s="82" t="s">
        <v>335</v>
      </c>
      <c r="B23" s="195">
        <v>40161593.94</v>
      </c>
      <c r="C23" s="195">
        <v>7848177.04</v>
      </c>
      <c r="D23" s="195">
        <v>36136648.89</v>
      </c>
      <c r="E23" s="236"/>
    </row>
    <row r="24" spans="1:5" ht="11.25" customHeight="1">
      <c r="A24" s="233" t="s">
        <v>336</v>
      </c>
      <c r="B24" s="203">
        <f>SUM(B25:B26)</f>
        <v>0</v>
      </c>
      <c r="C24" s="203">
        <f>SUM(C25:C26)</f>
        <v>0</v>
      </c>
      <c r="D24" s="203">
        <f>SUM(D25:D26)</f>
        <v>0</v>
      </c>
      <c r="E24" s="234">
        <f>SUM(E25:E26)</f>
        <v>0</v>
      </c>
    </row>
    <row r="25" spans="1:5" ht="11.25" customHeight="1">
      <c r="A25" s="233" t="s">
        <v>337</v>
      </c>
      <c r="B25" s="204"/>
      <c r="C25" s="204"/>
      <c r="D25" s="204"/>
      <c r="E25" s="235"/>
    </row>
    <row r="26" spans="1:5" ht="11.25" customHeight="1">
      <c r="A26" s="82" t="s">
        <v>338</v>
      </c>
      <c r="B26" s="195"/>
      <c r="C26" s="195"/>
      <c r="D26" s="195"/>
      <c r="E26" s="236"/>
    </row>
    <row r="27" spans="1:5" ht="11.25" customHeight="1">
      <c r="A27" s="82" t="s">
        <v>339</v>
      </c>
      <c r="B27" s="193">
        <f>+B28+B29+B30+B31+B34</f>
        <v>3119139</v>
      </c>
      <c r="C27" s="193">
        <f>+C28+C29+C30+C31+C34</f>
        <v>390000</v>
      </c>
      <c r="D27" s="193">
        <f>+D28+D29+D30+D31+D34</f>
        <v>1462645.17</v>
      </c>
      <c r="E27" s="237">
        <f>+E28+E29+E30+E31+E34</f>
        <v>0</v>
      </c>
    </row>
    <row r="28" spans="1:5" ht="11.25" customHeight="1">
      <c r="A28" s="82" t="s">
        <v>340</v>
      </c>
      <c r="B28" s="195"/>
      <c r="C28" s="195"/>
      <c r="D28" s="195"/>
      <c r="E28" s="236"/>
    </row>
    <row r="29" spans="1:5" ht="11.25" customHeight="1">
      <c r="A29" s="82" t="s">
        <v>341</v>
      </c>
      <c r="B29" s="195"/>
      <c r="C29" s="195"/>
      <c r="D29" s="195"/>
      <c r="E29" s="236"/>
    </row>
    <row r="30" spans="1:5" s="238" customFormat="1" ht="11.25" customHeight="1">
      <c r="A30" s="82" t="s">
        <v>342</v>
      </c>
      <c r="B30" s="195"/>
      <c r="C30" s="195"/>
      <c r="D30" s="195"/>
      <c r="E30" s="236"/>
    </row>
    <row r="31" spans="1:5" ht="11.25" customHeight="1">
      <c r="A31" s="82" t="s">
        <v>343</v>
      </c>
      <c r="B31" s="193">
        <f>SUM(B32:B33)</f>
        <v>3119139</v>
      </c>
      <c r="C31" s="193">
        <f>SUM(C32:C33)</f>
        <v>390000</v>
      </c>
      <c r="D31" s="193">
        <f>SUM(D32:D33)</f>
        <v>1462645.17</v>
      </c>
      <c r="E31" s="237">
        <f>SUM(E32:E33)</f>
        <v>0</v>
      </c>
    </row>
    <row r="32" spans="1:5" ht="11.25" customHeight="1">
      <c r="A32" s="82" t="s">
        <v>334</v>
      </c>
      <c r="B32" s="195">
        <f>'Anexo 1 - BO'!C68</f>
        <v>3119139</v>
      </c>
      <c r="C32" s="195">
        <f>'Anexo 1 - BO'!D68</f>
        <v>390000</v>
      </c>
      <c r="D32" s="195">
        <f>'Anexo 1 - BO'!G68</f>
        <v>1462645.17</v>
      </c>
      <c r="E32" s="236"/>
    </row>
    <row r="33" spans="1:5" ht="11.25" customHeight="1">
      <c r="A33" s="82" t="s">
        <v>344</v>
      </c>
      <c r="B33" s="195"/>
      <c r="C33" s="195"/>
      <c r="D33" s="195"/>
      <c r="E33" s="236"/>
    </row>
    <row r="34" spans="1:5" ht="11.25" customHeight="1">
      <c r="A34" s="82" t="s">
        <v>282</v>
      </c>
      <c r="B34" s="195"/>
      <c r="C34" s="195"/>
      <c r="D34" s="195"/>
      <c r="E34" s="236"/>
    </row>
    <row r="35" spans="1:5" ht="11.25" customHeight="1">
      <c r="A35" s="82" t="s">
        <v>345</v>
      </c>
      <c r="B35" s="193">
        <f>+B27-B28-B29-B30</f>
        <v>3119139</v>
      </c>
      <c r="C35" s="193">
        <f>+C27-C28-C29-C30</f>
        <v>390000</v>
      </c>
      <c r="D35" s="193">
        <f>+D27-D28-D29-D30</f>
        <v>1462645.17</v>
      </c>
      <c r="E35" s="237">
        <f>+E27-E28-E29-E30</f>
        <v>0</v>
      </c>
    </row>
    <row r="36" spans="1:5" ht="11.25" customHeight="1">
      <c r="A36" s="239" t="s">
        <v>346</v>
      </c>
      <c r="B36" s="240">
        <f>+B35+B13</f>
        <v>44745438.94</v>
      </c>
      <c r="C36" s="240">
        <f>+C35+C13</f>
        <v>8636715.56</v>
      </c>
      <c r="D36" s="240">
        <f>+D35+D13</f>
        <v>39042364.18</v>
      </c>
      <c r="E36" s="241">
        <f>+E35+E13</f>
        <v>0</v>
      </c>
    </row>
    <row r="37" spans="1:5" ht="11.25" customHeight="1">
      <c r="A37" s="84"/>
      <c r="B37" s="242"/>
      <c r="C37" s="243"/>
      <c r="D37" s="17"/>
      <c r="E37" s="17"/>
    </row>
    <row r="38" spans="1:5" ht="11.25" customHeight="1">
      <c r="A38" s="227"/>
      <c r="B38" s="71" t="s">
        <v>105</v>
      </c>
      <c r="C38" s="781" t="s">
        <v>108</v>
      </c>
      <c r="D38" s="781"/>
      <c r="E38" s="781"/>
    </row>
    <row r="39" spans="1:5" ht="11.25" customHeight="1">
      <c r="A39" s="228" t="s">
        <v>347</v>
      </c>
      <c r="B39" s="74" t="s">
        <v>27</v>
      </c>
      <c r="C39" s="110" t="s">
        <v>28</v>
      </c>
      <c r="D39" s="110" t="s">
        <v>211</v>
      </c>
      <c r="E39" s="156" t="s">
        <v>211</v>
      </c>
    </row>
    <row r="40" spans="1:5" ht="11.25" customHeight="1">
      <c r="A40" s="229"/>
      <c r="B40" s="230"/>
      <c r="C40" s="33"/>
      <c r="D40" s="231" t="s">
        <v>212</v>
      </c>
      <c r="E40" s="232" t="s">
        <v>213</v>
      </c>
    </row>
    <row r="41" spans="1:5" ht="11.25" customHeight="1">
      <c r="A41" s="82" t="s">
        <v>348</v>
      </c>
      <c r="B41" s="191">
        <f>SUM(B42:B44)</f>
        <v>37523736.2</v>
      </c>
      <c r="C41" s="191">
        <f>SUM(C42:C44)</f>
        <v>6448642.789999999</v>
      </c>
      <c r="D41" s="191">
        <f>SUM(D42:D44)</f>
        <v>28709915.17</v>
      </c>
      <c r="E41" s="244">
        <f>SUM(E42:E44)</f>
        <v>0</v>
      </c>
    </row>
    <row r="42" spans="1:5" ht="11.25" customHeight="1">
      <c r="A42" s="82" t="s">
        <v>349</v>
      </c>
      <c r="B42" s="245">
        <v>22284924.22</v>
      </c>
      <c r="C42" s="245">
        <f>'Anexo 1 - BO'!G95</f>
        <v>4596950.56</v>
      </c>
      <c r="D42" s="245">
        <f>'Anexo 1 - BO'!H95</f>
        <v>20810441.85</v>
      </c>
      <c r="E42" s="246"/>
    </row>
    <row r="43" spans="1:5" ht="11.25" customHeight="1">
      <c r="A43" s="82" t="s">
        <v>350</v>
      </c>
      <c r="B43" s="195">
        <v>7000</v>
      </c>
      <c r="C43" s="195"/>
      <c r="D43" s="195"/>
      <c r="E43" s="236"/>
    </row>
    <row r="44" spans="1:5" ht="11.25" customHeight="1">
      <c r="A44" s="82" t="s">
        <v>351</v>
      </c>
      <c r="B44" s="245">
        <v>15231811.98</v>
      </c>
      <c r="C44" s="245">
        <f>'Anexo 1 - BO'!G97</f>
        <v>1851692.23</v>
      </c>
      <c r="D44" s="245">
        <f>'Anexo 1 - BO'!H97</f>
        <v>7899473.32</v>
      </c>
      <c r="E44" s="246"/>
    </row>
    <row r="45" spans="1:5" ht="11.25" customHeight="1">
      <c r="A45" s="82" t="s">
        <v>352</v>
      </c>
      <c r="B45" s="191">
        <f>+B41-B43</f>
        <v>37516736.2</v>
      </c>
      <c r="C45" s="191">
        <f>+C41-C43</f>
        <v>6448642.789999999</v>
      </c>
      <c r="D45" s="191">
        <f>+D41-D43</f>
        <v>28709915.17</v>
      </c>
      <c r="E45" s="244">
        <f>+E41-E43</f>
        <v>0</v>
      </c>
    </row>
    <row r="46" spans="1:5" ht="11.25" customHeight="1">
      <c r="A46" s="10" t="s">
        <v>353</v>
      </c>
      <c r="B46" s="193">
        <f>+B47+B52+B48</f>
        <v>4557725.4</v>
      </c>
      <c r="C46" s="193">
        <f>+C47+C52</f>
        <v>551156.73</v>
      </c>
      <c r="D46" s="193">
        <f>+D47+D52</f>
        <v>3098379.49</v>
      </c>
      <c r="E46" s="237">
        <f>+E47+E52</f>
        <v>0</v>
      </c>
    </row>
    <row r="47" spans="1:5" ht="11.25" customHeight="1">
      <c r="A47" s="82" t="s">
        <v>319</v>
      </c>
      <c r="B47" s="195">
        <v>4530725.4</v>
      </c>
      <c r="C47" s="195">
        <f>'Anexo 1 - BO'!G99</f>
        <v>551156.73</v>
      </c>
      <c r="D47" s="195">
        <f>'Anexo 1 - BO'!H99</f>
        <v>3098379.49</v>
      </c>
      <c r="E47" s="236"/>
    </row>
    <row r="48" spans="1:5" ht="11.25" customHeight="1">
      <c r="A48" s="82" t="s">
        <v>354</v>
      </c>
      <c r="B48" s="193">
        <f>SUM(B49:B51)</f>
        <v>2000</v>
      </c>
      <c r="C48" s="193">
        <f>SUM(C49:C51)</f>
        <v>0</v>
      </c>
      <c r="D48" s="193">
        <f>SUM(D49:D51)</f>
        <v>0</v>
      </c>
      <c r="E48" s="237">
        <f>SUM(E49:E51)</f>
        <v>0</v>
      </c>
    </row>
    <row r="49" spans="1:5" ht="11.25" customHeight="1">
      <c r="A49" s="82" t="s">
        <v>355</v>
      </c>
      <c r="B49" s="195"/>
      <c r="C49" s="195"/>
      <c r="D49" s="195"/>
      <c r="E49" s="236"/>
    </row>
    <row r="50" spans="1:5" ht="11.25" customHeight="1">
      <c r="A50" s="82" t="s">
        <v>356</v>
      </c>
      <c r="B50" s="195"/>
      <c r="C50" s="195"/>
      <c r="D50" s="195"/>
      <c r="E50" s="236"/>
    </row>
    <row r="51" spans="1:5" ht="11.25" customHeight="1">
      <c r="A51" s="82" t="s">
        <v>357</v>
      </c>
      <c r="B51" s="195">
        <v>2000</v>
      </c>
      <c r="C51" s="195"/>
      <c r="D51" s="195"/>
      <c r="E51" s="236"/>
    </row>
    <row r="52" spans="1:5" ht="11.25" customHeight="1">
      <c r="A52" s="82" t="s">
        <v>358</v>
      </c>
      <c r="B52" s="195">
        <v>25000</v>
      </c>
      <c r="C52" s="195"/>
      <c r="D52" s="195"/>
      <c r="E52" s="236"/>
    </row>
    <row r="53" spans="1:5" ht="11.25" customHeight="1">
      <c r="A53" s="10" t="s">
        <v>359</v>
      </c>
      <c r="B53" s="193">
        <f>+B46-B49-B50-B52</f>
        <v>4532725.4</v>
      </c>
      <c r="C53" s="193">
        <f>+C46-C49-C50-C52</f>
        <v>551156.73</v>
      </c>
      <c r="D53" s="193">
        <f>+D46-D49-D50-D52</f>
        <v>3098379.49</v>
      </c>
      <c r="E53" s="237">
        <f>+E46-E49-E50-E52</f>
        <v>0</v>
      </c>
    </row>
    <row r="54" spans="1:5" ht="11.25" customHeight="1">
      <c r="A54" s="10" t="s">
        <v>360</v>
      </c>
      <c r="B54" s="195">
        <v>405516.34</v>
      </c>
      <c r="C54" s="195"/>
      <c r="D54" s="195"/>
      <c r="E54" s="236"/>
    </row>
    <row r="55" spans="1:5" ht="11.25" customHeight="1">
      <c r="A55" s="10" t="s">
        <v>361</v>
      </c>
      <c r="B55" s="195"/>
      <c r="C55" s="195"/>
      <c r="D55" s="195"/>
      <c r="E55" s="236"/>
    </row>
    <row r="56" spans="1:5" ht="11.25" customHeight="1">
      <c r="A56" s="163" t="s">
        <v>362</v>
      </c>
      <c r="B56" s="240">
        <f>+B45+B53+B54+B55</f>
        <v>42454977.940000005</v>
      </c>
      <c r="C56" s="240">
        <f>+C45+C53+C54+C55</f>
        <v>6999799.52</v>
      </c>
      <c r="D56" s="240">
        <f>+D45+D53+D54+D55</f>
        <v>31808294.660000004</v>
      </c>
      <c r="E56" s="241">
        <f>+E45+E53+E54+E55</f>
        <v>0</v>
      </c>
    </row>
    <row r="57" spans="1:5" ht="11.25" customHeight="1">
      <c r="A57" s="247"/>
      <c r="B57" s="248"/>
      <c r="C57" s="248"/>
      <c r="D57" s="248"/>
      <c r="E57" s="248"/>
    </row>
    <row r="58" spans="1:5" ht="11.25" customHeight="1">
      <c r="A58" s="163" t="s">
        <v>363</v>
      </c>
      <c r="B58" s="241">
        <f>+B36-B56</f>
        <v>2290460.9999999925</v>
      </c>
      <c r="C58" s="241">
        <f>+C36-C56</f>
        <v>1636916.040000001</v>
      </c>
      <c r="D58" s="241">
        <f>+D36-D56</f>
        <v>7234069.519999996</v>
      </c>
      <c r="E58" s="241">
        <f>+E36-E56</f>
        <v>0</v>
      </c>
    </row>
    <row r="59" spans="1:5" ht="11.25" customHeight="1">
      <c r="A59" s="247"/>
      <c r="B59" s="242"/>
      <c r="C59" s="221"/>
      <c r="D59" s="221"/>
      <c r="E59" s="221"/>
    </row>
    <row r="60" spans="1:5" ht="11.25" customHeight="1">
      <c r="A60" s="163" t="s">
        <v>364</v>
      </c>
      <c r="B60" s="249" t="s">
        <v>365</v>
      </c>
      <c r="C60" s="249" t="s">
        <v>365</v>
      </c>
      <c r="D60" s="250" t="s">
        <v>929</v>
      </c>
      <c r="E60" s="250"/>
    </row>
    <row r="61" spans="1:5" ht="11.25" customHeight="1">
      <c r="A61" s="82"/>
      <c r="B61" s="17"/>
      <c r="C61" s="17"/>
      <c r="D61" s="17"/>
      <c r="E61" s="17"/>
    </row>
    <row r="62" spans="1:5" ht="11.25" customHeight="1">
      <c r="A62" s="782" t="s">
        <v>309</v>
      </c>
      <c r="B62" s="782"/>
      <c r="C62" s="782"/>
      <c r="D62" s="782"/>
      <c r="E62" s="689" t="s">
        <v>310</v>
      </c>
    </row>
    <row r="63" spans="1:5" ht="11.25" customHeight="1">
      <c r="A63" s="782"/>
      <c r="B63" s="782"/>
      <c r="C63" s="782"/>
      <c r="D63" s="782"/>
      <c r="E63" s="689"/>
    </row>
    <row r="64" spans="1:5" ht="11.25" customHeight="1">
      <c r="A64" s="783" t="s">
        <v>366</v>
      </c>
      <c r="B64" s="783"/>
      <c r="C64" s="783"/>
      <c r="D64" s="783"/>
      <c r="E64" s="251"/>
    </row>
    <row r="65" spans="1:5" ht="11.25" customHeight="1">
      <c r="A65" s="784" t="s">
        <v>138</v>
      </c>
      <c r="B65" s="784"/>
      <c r="C65" s="784"/>
      <c r="D65" s="784"/>
      <c r="E65" s="784"/>
    </row>
  </sheetData>
  <sheetProtection password="DA51" sheet="1" selectLockedCells="1"/>
  <mergeCells count="11">
    <mergeCell ref="C10:E10"/>
    <mergeCell ref="C38:E38"/>
    <mergeCell ref="A62:D63"/>
    <mergeCell ref="E62:E63"/>
    <mergeCell ref="A64:D64"/>
    <mergeCell ref="A65:E65"/>
    <mergeCell ref="A3:E3"/>
    <mergeCell ref="A4:E4"/>
    <mergeCell ref="A5:E5"/>
    <mergeCell ref="A6:E6"/>
    <mergeCell ref="A7:E7"/>
  </mergeCells>
  <printOptions horizontalCentered="1"/>
  <pageMargins left="0.31527777777777777" right="0.27569444444444446" top="0.5902777777777778" bottom="0.39305555555555555" header="0.5118055555555555" footer="0.19652777777777777"/>
  <pageSetup fitToHeight="1" fitToWidth="1" horizontalDpi="300" verticalDpi="300" orientation="portrait" paperSize="9" scale="80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10">
    <pageSetUpPr fitToPage="1"/>
  </sheetPr>
  <dimension ref="A1:K29"/>
  <sheetViews>
    <sheetView zoomScale="90" zoomScaleNormal="90" zoomScalePageLayoutView="0" workbookViewId="0" topLeftCell="A1">
      <selection activeCell="A7" sqref="A7:K7"/>
    </sheetView>
  </sheetViews>
  <sheetFormatPr defaultColWidth="3.28125" defaultRowHeight="12.75" customHeight="1"/>
  <cols>
    <col min="1" max="1" width="51.00390625" style="211" customWidth="1"/>
    <col min="2" max="11" width="12.57421875" style="211" customWidth="1"/>
    <col min="12" max="16384" width="3.28125" style="129" customWidth="1"/>
  </cols>
  <sheetData>
    <row r="1" spans="1:11" s="253" customFormat="1" ht="15.75" customHeight="1">
      <c r="A1" s="101" t="s">
        <v>367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</row>
    <row r="3" spans="1:11" ht="12.75" customHeight="1">
      <c r="A3" s="768" t="s">
        <v>928</v>
      </c>
      <c r="B3" s="768"/>
      <c r="C3" s="768"/>
      <c r="D3" s="768"/>
      <c r="E3" s="768"/>
      <c r="F3" s="768"/>
      <c r="G3" s="768"/>
      <c r="H3" s="768"/>
      <c r="I3" s="768"/>
      <c r="J3" s="768"/>
      <c r="K3" s="768"/>
    </row>
    <row r="4" spans="1:11" ht="12.75" customHeight="1">
      <c r="A4" s="701" t="s">
        <v>18</v>
      </c>
      <c r="B4" s="701"/>
      <c r="C4" s="701"/>
      <c r="D4" s="701"/>
      <c r="E4" s="701"/>
      <c r="F4" s="701"/>
      <c r="G4" s="701"/>
      <c r="H4" s="701"/>
      <c r="I4" s="701"/>
      <c r="J4" s="701"/>
      <c r="K4" s="701"/>
    </row>
    <row r="5" spans="1:11" ht="12.75" customHeight="1">
      <c r="A5" s="700" t="s">
        <v>368</v>
      </c>
      <c r="B5" s="700"/>
      <c r="C5" s="700"/>
      <c r="D5" s="700"/>
      <c r="E5" s="700"/>
      <c r="F5" s="700"/>
      <c r="G5" s="700"/>
      <c r="H5" s="700"/>
      <c r="I5" s="700"/>
      <c r="J5" s="700"/>
      <c r="K5" s="700"/>
    </row>
    <row r="6" spans="1:11" ht="12.75" customHeight="1">
      <c r="A6" s="701" t="s">
        <v>20</v>
      </c>
      <c r="B6" s="701"/>
      <c r="C6" s="701"/>
      <c r="D6" s="701"/>
      <c r="E6" s="701"/>
      <c r="F6" s="701"/>
      <c r="G6" s="701"/>
      <c r="H6" s="701"/>
      <c r="I6" s="701"/>
      <c r="J6" s="701"/>
      <c r="K6" s="701"/>
    </row>
    <row r="7" spans="1:11" ht="12.75" customHeight="1">
      <c r="A7" s="768" t="s">
        <v>943</v>
      </c>
      <c r="B7" s="768"/>
      <c r="C7" s="768"/>
      <c r="D7" s="768"/>
      <c r="E7" s="768"/>
      <c r="F7" s="768"/>
      <c r="G7" s="768"/>
      <c r="H7" s="768"/>
      <c r="I7" s="768"/>
      <c r="J7" s="768"/>
      <c r="K7" s="768"/>
    </row>
    <row r="8" spans="1:11" ht="12.75" customHeight="1">
      <c r="A8" s="104"/>
      <c r="B8" s="104"/>
      <c r="C8" s="129"/>
      <c r="D8" s="129"/>
      <c r="E8" s="129"/>
      <c r="F8" s="129"/>
      <c r="G8" s="129"/>
      <c r="H8" s="129"/>
      <c r="I8" s="129"/>
      <c r="J8" s="129"/>
      <c r="K8" s="129"/>
    </row>
    <row r="9" spans="1:11" ht="12.75" customHeight="1">
      <c r="A9" s="254" t="s">
        <v>369</v>
      </c>
      <c r="B9" s="130"/>
      <c r="C9" s="129"/>
      <c r="D9" s="129"/>
      <c r="E9" s="129"/>
      <c r="F9" s="129"/>
      <c r="G9" s="129"/>
      <c r="H9" s="129"/>
      <c r="I9" s="129"/>
      <c r="J9" s="129"/>
      <c r="K9" s="108">
        <v>1</v>
      </c>
    </row>
    <row r="10" spans="1:11" ht="12.75" customHeight="1">
      <c r="A10" s="109"/>
      <c r="B10" s="786" t="s">
        <v>370</v>
      </c>
      <c r="C10" s="786"/>
      <c r="D10" s="786"/>
      <c r="E10" s="786"/>
      <c r="F10" s="786"/>
      <c r="G10" s="787" t="s">
        <v>371</v>
      </c>
      <c r="H10" s="787"/>
      <c r="I10" s="787"/>
      <c r="J10" s="787"/>
      <c r="K10" s="787"/>
    </row>
    <row r="11" spans="1:11" ht="12.75" customHeight="1">
      <c r="A11" s="255"/>
      <c r="B11" s="786" t="s">
        <v>372</v>
      </c>
      <c r="C11" s="786"/>
      <c r="D11" s="256"/>
      <c r="E11" s="256"/>
      <c r="F11" s="256"/>
      <c r="G11" s="786" t="s">
        <v>372</v>
      </c>
      <c r="H11" s="786"/>
      <c r="I11" s="256"/>
      <c r="J11" s="256"/>
      <c r="K11" s="257"/>
    </row>
    <row r="12" spans="1:11" ht="12.75" customHeight="1">
      <c r="A12" s="258" t="s">
        <v>373</v>
      </c>
      <c r="B12" s="213" t="s">
        <v>374</v>
      </c>
      <c r="C12" s="259" t="s">
        <v>375</v>
      </c>
      <c r="D12" s="260"/>
      <c r="E12" s="260"/>
      <c r="F12" s="260"/>
      <c r="G12" s="261" t="s">
        <v>374</v>
      </c>
      <c r="H12" s="262" t="s">
        <v>375</v>
      </c>
      <c r="I12" s="260"/>
      <c r="J12" s="260"/>
      <c r="K12" s="263"/>
    </row>
    <row r="13" spans="1:11" ht="12.75" customHeight="1">
      <c r="A13" s="255"/>
      <c r="B13" s="262" t="s">
        <v>376</v>
      </c>
      <c r="C13" s="262" t="s">
        <v>377</v>
      </c>
      <c r="D13" s="262" t="s">
        <v>378</v>
      </c>
      <c r="E13" s="262" t="s">
        <v>379</v>
      </c>
      <c r="F13" s="262" t="s">
        <v>380</v>
      </c>
      <c r="G13" s="262" t="s">
        <v>376</v>
      </c>
      <c r="H13" s="262" t="s">
        <v>377</v>
      </c>
      <c r="I13" s="262" t="s">
        <v>378</v>
      </c>
      <c r="J13" s="262" t="s">
        <v>379</v>
      </c>
      <c r="K13" s="261" t="s">
        <v>380</v>
      </c>
    </row>
    <row r="14" spans="1:11" ht="12.75" customHeight="1">
      <c r="A14" s="255"/>
      <c r="B14" s="262" t="s">
        <v>381</v>
      </c>
      <c r="C14" s="264" t="s">
        <v>382</v>
      </c>
      <c r="D14" s="260"/>
      <c r="E14" s="260"/>
      <c r="F14" s="260"/>
      <c r="G14" s="262" t="s">
        <v>381</v>
      </c>
      <c r="H14" s="264" t="s">
        <v>382</v>
      </c>
      <c r="I14" s="260"/>
      <c r="J14" s="260"/>
      <c r="K14" s="263"/>
    </row>
    <row r="15" spans="1:11" s="267" customFormat="1" ht="12.75" customHeight="1">
      <c r="A15" s="114"/>
      <c r="B15" s="116"/>
      <c r="C15" s="265" t="s">
        <v>383</v>
      </c>
      <c r="D15" s="115"/>
      <c r="E15" s="115"/>
      <c r="F15" s="115"/>
      <c r="G15" s="115"/>
      <c r="H15" s="265" t="s">
        <v>383</v>
      </c>
      <c r="I15" s="115"/>
      <c r="J15" s="115"/>
      <c r="K15" s="266"/>
    </row>
    <row r="16" spans="1:11" ht="12.75" customHeight="1">
      <c r="A16" s="104" t="s">
        <v>384</v>
      </c>
      <c r="B16" s="268">
        <f aca="true" t="shared" si="0" ref="B16:K16">SUM(B18,B20,B22,B24)</f>
        <v>0</v>
      </c>
      <c r="C16" s="268">
        <f t="shared" si="0"/>
        <v>1698338.52</v>
      </c>
      <c r="D16" s="268">
        <f t="shared" si="0"/>
        <v>0</v>
      </c>
      <c r="E16" s="268">
        <f t="shared" si="0"/>
        <v>1097810.99</v>
      </c>
      <c r="F16" s="268">
        <f t="shared" si="0"/>
        <v>600527.53</v>
      </c>
      <c r="G16" s="268">
        <f t="shared" si="0"/>
        <v>0</v>
      </c>
      <c r="H16" s="268">
        <f t="shared" si="0"/>
        <v>0</v>
      </c>
      <c r="I16" s="268">
        <f t="shared" si="0"/>
        <v>0</v>
      </c>
      <c r="J16" s="268">
        <f t="shared" si="0"/>
        <v>0</v>
      </c>
      <c r="K16" s="269">
        <f t="shared" si="0"/>
        <v>0</v>
      </c>
    </row>
    <row r="17" spans="1:11" ht="12.75" customHeight="1">
      <c r="A17" s="104"/>
      <c r="B17" s="268"/>
      <c r="C17" s="268"/>
      <c r="D17" s="268"/>
      <c r="E17" s="268"/>
      <c r="F17" s="268"/>
      <c r="G17" s="268"/>
      <c r="H17" s="268"/>
      <c r="I17" s="268"/>
      <c r="J17" s="268"/>
      <c r="K17" s="269"/>
    </row>
    <row r="18" spans="1:11" ht="12.75" customHeight="1">
      <c r="A18" s="104" t="s">
        <v>385</v>
      </c>
      <c r="B18" s="270">
        <v>0</v>
      </c>
      <c r="C18" s="270">
        <v>1698338.52</v>
      </c>
      <c r="D18" s="270">
        <v>0</v>
      </c>
      <c r="E18" s="270">
        <v>1097810.99</v>
      </c>
      <c r="F18" s="270">
        <f>C18-E18</f>
        <v>600527.53</v>
      </c>
      <c r="G18" s="270"/>
      <c r="H18" s="270"/>
      <c r="I18" s="270"/>
      <c r="J18" s="270">
        <v>0</v>
      </c>
      <c r="K18" s="271"/>
    </row>
    <row r="19" spans="1:11" ht="12.75" customHeight="1">
      <c r="A19" s="104"/>
      <c r="B19" s="268"/>
      <c r="C19" s="268"/>
      <c r="D19" s="268"/>
      <c r="E19" s="268"/>
      <c r="F19" s="268"/>
      <c r="G19" s="268"/>
      <c r="H19" s="268"/>
      <c r="I19" s="268"/>
      <c r="J19" s="268"/>
      <c r="K19" s="269"/>
    </row>
    <row r="20" spans="1:11" ht="12.75" customHeight="1">
      <c r="A20" s="104" t="s">
        <v>386</v>
      </c>
      <c r="B20" s="270"/>
      <c r="C20" s="270"/>
      <c r="D20" s="270"/>
      <c r="E20" s="270"/>
      <c r="F20" s="270"/>
      <c r="G20" s="270"/>
      <c r="H20" s="270"/>
      <c r="I20" s="270"/>
      <c r="J20" s="270"/>
      <c r="K20" s="271"/>
    </row>
    <row r="21" spans="1:11" ht="12.75" customHeight="1">
      <c r="A21" s="104"/>
      <c r="B21" s="268"/>
      <c r="C21" s="268"/>
      <c r="D21" s="268"/>
      <c r="E21" s="268"/>
      <c r="F21" s="268"/>
      <c r="G21" s="268"/>
      <c r="H21" s="268"/>
      <c r="I21" s="268"/>
      <c r="J21" s="268"/>
      <c r="K21" s="269"/>
    </row>
    <row r="22" spans="1:11" ht="12.75" customHeight="1">
      <c r="A22" s="104" t="s">
        <v>387</v>
      </c>
      <c r="B22" s="270"/>
      <c r="C22" s="270"/>
      <c r="D22" s="270"/>
      <c r="E22" s="270"/>
      <c r="F22" s="270"/>
      <c r="G22" s="270"/>
      <c r="H22" s="270"/>
      <c r="I22" s="270"/>
      <c r="J22" s="270"/>
      <c r="K22" s="271"/>
    </row>
    <row r="23" spans="1:11" ht="12.75" customHeight="1">
      <c r="A23" s="104"/>
      <c r="B23" s="268"/>
      <c r="C23" s="268"/>
      <c r="D23" s="268"/>
      <c r="E23" s="268"/>
      <c r="F23" s="268"/>
      <c r="G23" s="268"/>
      <c r="H23" s="268"/>
      <c r="I23" s="268"/>
      <c r="J23" s="268"/>
      <c r="K23" s="269"/>
    </row>
    <row r="24" spans="1:11" ht="12.75" customHeight="1">
      <c r="A24" s="104" t="s">
        <v>388</v>
      </c>
      <c r="B24" s="270"/>
      <c r="C24" s="270"/>
      <c r="D24" s="270"/>
      <c r="E24" s="270"/>
      <c r="F24" s="270"/>
      <c r="G24" s="270"/>
      <c r="H24" s="270"/>
      <c r="I24" s="270"/>
      <c r="J24" s="270"/>
      <c r="K24" s="271"/>
    </row>
    <row r="25" spans="1:11" ht="12.75" customHeight="1">
      <c r="A25" s="104"/>
      <c r="B25" s="268"/>
      <c r="C25" s="268"/>
      <c r="D25" s="268"/>
      <c r="E25" s="268"/>
      <c r="F25" s="268"/>
      <c r="G25" s="268"/>
      <c r="H25" s="268"/>
      <c r="I25" s="268"/>
      <c r="J25" s="268"/>
      <c r="K25" s="269"/>
    </row>
    <row r="26" spans="1:11" ht="12.75" customHeight="1">
      <c r="A26" s="104" t="s">
        <v>389</v>
      </c>
      <c r="B26" s="270"/>
      <c r="C26" s="270"/>
      <c r="D26" s="270"/>
      <c r="E26" s="270"/>
      <c r="F26" s="270"/>
      <c r="G26" s="270"/>
      <c r="H26" s="270"/>
      <c r="I26" s="270"/>
      <c r="J26" s="270"/>
      <c r="K26" s="271"/>
    </row>
    <row r="27" spans="1:11" ht="12.75" customHeight="1">
      <c r="A27" s="129"/>
      <c r="B27" s="268"/>
      <c r="C27" s="268"/>
      <c r="D27" s="268"/>
      <c r="E27" s="268"/>
      <c r="F27" s="268"/>
      <c r="G27" s="268"/>
      <c r="H27" s="268"/>
      <c r="I27" s="268"/>
      <c r="J27" s="268"/>
      <c r="K27" s="269"/>
    </row>
    <row r="28" spans="1:11" ht="12.75" customHeight="1">
      <c r="A28" s="272" t="s">
        <v>177</v>
      </c>
      <c r="B28" s="273">
        <f aca="true" t="shared" si="1" ref="B28:K28">+B16+B26</f>
        <v>0</v>
      </c>
      <c r="C28" s="273">
        <f t="shared" si="1"/>
        <v>1698338.52</v>
      </c>
      <c r="D28" s="273">
        <f t="shared" si="1"/>
        <v>0</v>
      </c>
      <c r="E28" s="273">
        <f t="shared" si="1"/>
        <v>1097810.99</v>
      </c>
      <c r="F28" s="273">
        <f t="shared" si="1"/>
        <v>600527.53</v>
      </c>
      <c r="G28" s="273">
        <f t="shared" si="1"/>
        <v>0</v>
      </c>
      <c r="H28" s="273">
        <f t="shared" si="1"/>
        <v>0</v>
      </c>
      <c r="I28" s="273">
        <f t="shared" si="1"/>
        <v>0</v>
      </c>
      <c r="J28" s="273">
        <f t="shared" si="1"/>
        <v>0</v>
      </c>
      <c r="K28" s="274">
        <f t="shared" si="1"/>
        <v>0</v>
      </c>
    </row>
    <row r="29" spans="1:11" ht="12.75" customHeight="1">
      <c r="A29" s="127" t="s">
        <v>138</v>
      </c>
      <c r="B29" s="152"/>
      <c r="C29" s="152"/>
      <c r="D29" s="152"/>
      <c r="E29" s="152"/>
      <c r="F29" s="152"/>
      <c r="G29" s="152"/>
      <c r="H29" s="152"/>
      <c r="I29" s="152"/>
      <c r="J29" s="152"/>
      <c r="K29" s="275"/>
    </row>
    <row r="65536" ht="11.25" customHeight="1"/>
  </sheetData>
  <sheetProtection password="DA51" sheet="1" selectLockedCells="1"/>
  <mergeCells count="9">
    <mergeCell ref="B11:C11"/>
    <mergeCell ref="G11:H11"/>
    <mergeCell ref="A3:K3"/>
    <mergeCell ref="A4:K4"/>
    <mergeCell ref="A5:K5"/>
    <mergeCell ref="A6:K6"/>
    <mergeCell ref="A7:K7"/>
    <mergeCell ref="B10:F10"/>
    <mergeCell ref="G10:K10"/>
  </mergeCells>
  <printOptions horizontalCentered="1"/>
  <pageMargins left="0.19652777777777777" right="0.27569444444444446" top="0.5902777777777778" bottom="0.39305555555555555" header="0.5118055555555555" footer="0.19652777777777777"/>
  <pageSetup fitToHeight="1" fitToWidth="1" horizontalDpi="300" verticalDpi="300" orientation="landscape" paperSize="9" scale="82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11"/>
  <dimension ref="A1:F164"/>
  <sheetViews>
    <sheetView zoomScale="84" zoomScaleNormal="84" zoomScalePageLayoutView="0" workbookViewId="0" topLeftCell="A3">
      <selection activeCell="A7" sqref="A7:F7"/>
    </sheetView>
  </sheetViews>
  <sheetFormatPr defaultColWidth="9.140625" defaultRowHeight="11.25" customHeight="1"/>
  <cols>
    <col min="1" max="1" width="79.7109375" style="276" customWidth="1"/>
    <col min="2" max="6" width="14.28125" style="276" customWidth="1"/>
    <col min="7" max="16384" width="9.140625" style="276" customWidth="1"/>
  </cols>
  <sheetData>
    <row r="1" spans="1:6" s="277" customFormat="1" ht="15.75" customHeight="1">
      <c r="A1" s="788" t="s">
        <v>390</v>
      </c>
      <c r="B1" s="788"/>
      <c r="C1" s="788"/>
      <c r="D1" s="788"/>
      <c r="E1" s="788"/>
      <c r="F1" s="788"/>
    </row>
    <row r="2" spans="1:6" s="18" customFormat="1" ht="6.75" customHeight="1">
      <c r="A2" s="278"/>
      <c r="B2" s="278"/>
      <c r="C2" s="278"/>
      <c r="D2" s="278"/>
      <c r="E2" s="278"/>
      <c r="F2" s="278"/>
    </row>
    <row r="3" spans="1:6" s="18" customFormat="1" ht="12.75" customHeight="1">
      <c r="A3" s="789" t="s">
        <v>928</v>
      </c>
      <c r="B3" s="789"/>
      <c r="C3" s="789"/>
      <c r="D3" s="789"/>
      <c r="E3" s="789"/>
      <c r="F3" s="789"/>
    </row>
    <row r="4" spans="1:6" s="18" customFormat="1" ht="12.75" customHeight="1">
      <c r="A4" s="688" t="s">
        <v>18</v>
      </c>
      <c r="B4" s="688"/>
      <c r="C4" s="688"/>
      <c r="D4" s="688"/>
      <c r="E4" s="688"/>
      <c r="F4" s="688"/>
    </row>
    <row r="5" spans="1:6" s="18" customFormat="1" ht="12.75" customHeight="1">
      <c r="A5" s="687" t="s">
        <v>391</v>
      </c>
      <c r="B5" s="687"/>
      <c r="C5" s="687"/>
      <c r="D5" s="687"/>
      <c r="E5" s="687"/>
      <c r="F5" s="687"/>
    </row>
    <row r="6" spans="1:6" s="18" customFormat="1" ht="12.75" customHeight="1">
      <c r="A6" s="688" t="s">
        <v>20</v>
      </c>
      <c r="B6" s="688"/>
      <c r="C6" s="688"/>
      <c r="D6" s="688"/>
      <c r="E6" s="688"/>
      <c r="F6" s="688"/>
    </row>
    <row r="7" spans="1:6" s="18" customFormat="1" ht="12.75" customHeight="1">
      <c r="A7" s="785" t="s">
        <v>942</v>
      </c>
      <c r="B7" s="785"/>
      <c r="C7" s="785"/>
      <c r="D7" s="785"/>
      <c r="E7" s="785"/>
      <c r="F7" s="785"/>
    </row>
    <row r="8" spans="1:6" s="18" customFormat="1" ht="12.75" customHeight="1">
      <c r="A8" s="18" t="s">
        <v>392</v>
      </c>
      <c r="B8" s="225"/>
      <c r="C8" s="225"/>
      <c r="D8" s="225"/>
      <c r="E8" s="225"/>
      <c r="F8" s="21">
        <v>1</v>
      </c>
    </row>
    <row r="9" spans="1:6" s="18" customFormat="1" ht="12.75" customHeight="1">
      <c r="A9" s="740" t="s">
        <v>393</v>
      </c>
      <c r="B9" s="740"/>
      <c r="C9" s="740"/>
      <c r="D9" s="740"/>
      <c r="E9" s="740"/>
      <c r="F9" s="740"/>
    </row>
    <row r="10" spans="1:6" s="18" customFormat="1" ht="12.75" customHeight="1">
      <c r="A10" s="153"/>
      <c r="B10" s="110" t="s">
        <v>22</v>
      </c>
      <c r="C10" s="110" t="s">
        <v>22</v>
      </c>
      <c r="D10" s="777" t="s">
        <v>23</v>
      </c>
      <c r="E10" s="777"/>
      <c r="F10" s="777"/>
    </row>
    <row r="11" spans="1:6" s="18" customFormat="1" ht="12.75" customHeight="1">
      <c r="A11" s="28" t="s">
        <v>394</v>
      </c>
      <c r="B11" s="112" t="s">
        <v>26</v>
      </c>
      <c r="C11" s="112" t="s">
        <v>27</v>
      </c>
      <c r="D11" s="110" t="s">
        <v>28</v>
      </c>
      <c r="E11" s="110" t="s">
        <v>30</v>
      </c>
      <c r="F11" s="279" t="s">
        <v>29</v>
      </c>
    </row>
    <row r="12" spans="1:6" s="18" customFormat="1" ht="12.75" customHeight="1">
      <c r="A12" s="32"/>
      <c r="B12" s="157"/>
      <c r="C12" s="182" t="s">
        <v>31</v>
      </c>
      <c r="D12" s="157"/>
      <c r="E12" s="182" t="s">
        <v>32</v>
      </c>
      <c r="F12" s="280" t="s">
        <v>395</v>
      </c>
    </row>
    <row r="13" spans="1:6" s="18" customFormat="1" ht="12.75" customHeight="1">
      <c r="A13" s="281" t="s">
        <v>396</v>
      </c>
      <c r="B13" s="193">
        <f>+B14+B20+B26+B38+B32</f>
        <v>1013497</v>
      </c>
      <c r="C13" s="193">
        <f>+C14+C20+C26+C38+C32</f>
        <v>1013497</v>
      </c>
      <c r="D13" s="193">
        <f>+D14+D20+D26+D38+D32</f>
        <v>308503.79000000004</v>
      </c>
      <c r="E13" s="193">
        <f>+E14+E20+E26+E38+E32</f>
        <v>866877.6699999999</v>
      </c>
      <c r="F13" s="282">
        <f aca="true" t="shared" si="0" ref="F13:F54">IF(C13="",0,IF(C13=0,0,E13/C13))</f>
        <v>0.8553332372962129</v>
      </c>
    </row>
    <row r="14" spans="1:6" s="18" customFormat="1" ht="12.75" customHeight="1">
      <c r="A14" s="283" t="s">
        <v>397</v>
      </c>
      <c r="B14" s="193">
        <f>SUM(B15:B19)</f>
        <v>48703</v>
      </c>
      <c r="C14" s="193">
        <f>SUM(C15:C19)</f>
        <v>48703</v>
      </c>
      <c r="D14" s="193">
        <f>SUM(D15:D19)</f>
        <v>3582.3</v>
      </c>
      <c r="E14" s="193">
        <f>SUM(E15:E19)</f>
        <v>3582.3</v>
      </c>
      <c r="F14" s="282">
        <f t="shared" si="0"/>
        <v>0.07355399051393138</v>
      </c>
    </row>
    <row r="15" spans="1:6" s="18" customFormat="1" ht="12.75" customHeight="1">
      <c r="A15" s="283" t="s">
        <v>398</v>
      </c>
      <c r="B15" s="195">
        <v>48703</v>
      </c>
      <c r="C15" s="195">
        <f>B15</f>
        <v>48703</v>
      </c>
      <c r="D15" s="195">
        <v>3582.3</v>
      </c>
      <c r="E15" s="195">
        <f>D15</f>
        <v>3582.3</v>
      </c>
      <c r="F15" s="282">
        <f t="shared" si="0"/>
        <v>0.07355399051393138</v>
      </c>
    </row>
    <row r="16" spans="1:6" s="18" customFormat="1" ht="12.75" customHeight="1">
      <c r="A16" s="283" t="s">
        <v>399</v>
      </c>
      <c r="B16" s="195"/>
      <c r="C16" s="195"/>
      <c r="D16" s="195"/>
      <c r="E16" s="195"/>
      <c r="F16" s="282">
        <f t="shared" si="0"/>
        <v>0</v>
      </c>
    </row>
    <row r="17" spans="1:6" s="18" customFormat="1" ht="12.75" customHeight="1">
      <c r="A17" s="283" t="s">
        <v>400</v>
      </c>
      <c r="B17" s="195"/>
      <c r="C17" s="195"/>
      <c r="D17" s="195"/>
      <c r="E17" s="195"/>
      <c r="F17" s="282">
        <f t="shared" si="0"/>
        <v>0</v>
      </c>
    </row>
    <row r="18" spans="1:6" s="18" customFormat="1" ht="14.25" customHeight="1">
      <c r="A18" s="283" t="s">
        <v>401</v>
      </c>
      <c r="B18" s="195"/>
      <c r="C18" s="195"/>
      <c r="D18" s="195"/>
      <c r="E18" s="195"/>
      <c r="F18" s="282">
        <f t="shared" si="0"/>
        <v>0</v>
      </c>
    </row>
    <row r="19" spans="1:6" s="18" customFormat="1" ht="12.75" customHeight="1">
      <c r="A19" s="283" t="s">
        <v>402</v>
      </c>
      <c r="B19" s="195"/>
      <c r="C19" s="195"/>
      <c r="D19" s="195"/>
      <c r="E19" s="195"/>
      <c r="F19" s="282">
        <f t="shared" si="0"/>
        <v>0</v>
      </c>
    </row>
    <row r="20" spans="1:6" s="18" customFormat="1" ht="12.75" customHeight="1">
      <c r="A20" s="283" t="s">
        <v>403</v>
      </c>
      <c r="B20" s="193">
        <f>SUM(B21:B25)</f>
        <v>13221</v>
      </c>
      <c r="C20" s="193">
        <f>SUM(C21:C25)</f>
        <v>13221</v>
      </c>
      <c r="D20" s="193">
        <f>SUM(D21:D25)</f>
        <v>10509.94</v>
      </c>
      <c r="E20" s="193">
        <f>SUM(E21:E25)</f>
        <v>287812.69</v>
      </c>
      <c r="F20" s="282">
        <f t="shared" si="0"/>
        <v>21.769358596172754</v>
      </c>
    </row>
    <row r="21" spans="1:6" s="18" customFormat="1" ht="12.75" customHeight="1">
      <c r="A21" s="283" t="s">
        <v>404</v>
      </c>
      <c r="B21" s="195">
        <v>13221</v>
      </c>
      <c r="C21" s="195">
        <f>B21</f>
        <v>13221</v>
      </c>
      <c r="D21" s="195">
        <v>10509.94</v>
      </c>
      <c r="E21" s="195">
        <v>287812.69</v>
      </c>
      <c r="F21" s="282">
        <f t="shared" si="0"/>
        <v>21.769358596172754</v>
      </c>
    </row>
    <row r="22" spans="1:6" s="18" customFormat="1" ht="12.75" customHeight="1">
      <c r="A22" s="283" t="s">
        <v>405</v>
      </c>
      <c r="B22" s="195"/>
      <c r="C22" s="195"/>
      <c r="D22" s="195"/>
      <c r="E22" s="195"/>
      <c r="F22" s="282">
        <f t="shared" si="0"/>
        <v>0</v>
      </c>
    </row>
    <row r="23" spans="1:6" s="18" customFormat="1" ht="12.75" customHeight="1">
      <c r="A23" s="283" t="s">
        <v>406</v>
      </c>
      <c r="B23" s="195"/>
      <c r="C23" s="195"/>
      <c r="D23" s="195"/>
      <c r="E23" s="195"/>
      <c r="F23" s="282">
        <f t="shared" si="0"/>
        <v>0</v>
      </c>
    </row>
    <row r="24" spans="1:6" s="18" customFormat="1" ht="14.25" customHeight="1">
      <c r="A24" s="283" t="s">
        <v>407</v>
      </c>
      <c r="B24" s="195"/>
      <c r="C24" s="195"/>
      <c r="D24" s="195"/>
      <c r="E24" s="195"/>
      <c r="F24" s="282">
        <f t="shared" si="0"/>
        <v>0</v>
      </c>
    </row>
    <row r="25" spans="1:6" s="18" customFormat="1" ht="12.75" customHeight="1">
      <c r="A25" s="283" t="s">
        <v>408</v>
      </c>
      <c r="B25" s="195"/>
      <c r="C25" s="195"/>
      <c r="D25" s="195"/>
      <c r="E25" s="195"/>
      <c r="F25" s="282">
        <f t="shared" si="0"/>
        <v>0</v>
      </c>
    </row>
    <row r="26" spans="1:6" s="18" customFormat="1" ht="12.75" customHeight="1">
      <c r="A26" s="283" t="s">
        <v>409</v>
      </c>
      <c r="B26" s="193">
        <f>SUM(B27:B31)</f>
        <v>521382</v>
      </c>
      <c r="C26" s="193">
        <f>SUM(C27:C31)</f>
        <v>521382</v>
      </c>
      <c r="D26" s="193">
        <f>SUM(D27:D31)</f>
        <v>109863.42</v>
      </c>
      <c r="E26" s="193">
        <f>SUM(E27:E31)</f>
        <v>344113.7</v>
      </c>
      <c r="F26" s="282">
        <f t="shared" si="0"/>
        <v>0.6600030304076474</v>
      </c>
    </row>
    <row r="27" spans="1:6" s="18" customFormat="1" ht="12.75" customHeight="1">
      <c r="A27" s="283" t="s">
        <v>410</v>
      </c>
      <c r="B27" s="195">
        <v>521382</v>
      </c>
      <c r="C27" s="195">
        <f>B27</f>
        <v>521382</v>
      </c>
      <c r="D27" s="195">
        <v>109863.42</v>
      </c>
      <c r="E27" s="195">
        <v>344113.7</v>
      </c>
      <c r="F27" s="282">
        <f t="shared" si="0"/>
        <v>0.6600030304076474</v>
      </c>
    </row>
    <row r="28" spans="1:6" s="18" customFormat="1" ht="12.75" customHeight="1">
      <c r="A28" s="283" t="s">
        <v>411</v>
      </c>
      <c r="B28" s="195"/>
      <c r="C28" s="195"/>
      <c r="D28" s="195"/>
      <c r="E28" s="195"/>
      <c r="F28" s="282">
        <f t="shared" si="0"/>
        <v>0</v>
      </c>
    </row>
    <row r="29" spans="1:6" s="18" customFormat="1" ht="12.75" customHeight="1">
      <c r="A29" s="283" t="s">
        <v>412</v>
      </c>
      <c r="B29" s="195"/>
      <c r="C29" s="195"/>
      <c r="D29" s="195"/>
      <c r="E29" s="195"/>
      <c r="F29" s="282">
        <f t="shared" si="0"/>
        <v>0</v>
      </c>
    </row>
    <row r="30" spans="1:6" s="18" customFormat="1" ht="14.25" customHeight="1">
      <c r="A30" s="283" t="s">
        <v>413</v>
      </c>
      <c r="B30" s="195"/>
      <c r="C30" s="195"/>
      <c r="D30" s="195"/>
      <c r="E30" s="195"/>
      <c r="F30" s="282">
        <f t="shared" si="0"/>
        <v>0</v>
      </c>
    </row>
    <row r="31" spans="1:6" s="18" customFormat="1" ht="12.75" customHeight="1">
      <c r="A31" s="283" t="s">
        <v>414</v>
      </c>
      <c r="B31" s="195"/>
      <c r="C31" s="195"/>
      <c r="D31" s="195"/>
      <c r="E31" s="195"/>
      <c r="F31" s="282">
        <f t="shared" si="0"/>
        <v>0</v>
      </c>
    </row>
    <row r="32" spans="1:6" s="18" customFormat="1" ht="12.75" customHeight="1">
      <c r="A32" s="281" t="s">
        <v>415</v>
      </c>
      <c r="B32" s="193">
        <f>SUM(B33:B37)</f>
        <v>430191</v>
      </c>
      <c r="C32" s="193">
        <f>SUM(C33:C37)</f>
        <v>430191</v>
      </c>
      <c r="D32" s="193">
        <f>SUM(D33:D37)</f>
        <v>184548.13</v>
      </c>
      <c r="E32" s="193">
        <f>SUM(E33:E37)</f>
        <v>231368.98</v>
      </c>
      <c r="F32" s="282">
        <f t="shared" si="0"/>
        <v>0.5378284994339724</v>
      </c>
    </row>
    <row r="33" spans="1:6" s="18" customFormat="1" ht="12.75" customHeight="1">
      <c r="A33" s="283" t="s">
        <v>416</v>
      </c>
      <c r="B33" s="195">
        <v>430191</v>
      </c>
      <c r="C33" s="195">
        <f>B33</f>
        <v>430191</v>
      </c>
      <c r="D33" s="195">
        <v>184548.13</v>
      </c>
      <c r="E33" s="195">
        <v>231368.98</v>
      </c>
      <c r="F33" s="282">
        <f t="shared" si="0"/>
        <v>0.5378284994339724</v>
      </c>
    </row>
    <row r="34" spans="1:6" s="18" customFormat="1" ht="12.75" customHeight="1">
      <c r="A34" s="283" t="s">
        <v>417</v>
      </c>
      <c r="B34" s="195"/>
      <c r="C34" s="195"/>
      <c r="D34" s="195"/>
      <c r="E34" s="195"/>
      <c r="F34" s="282">
        <f t="shared" si="0"/>
        <v>0</v>
      </c>
    </row>
    <row r="35" spans="1:6" s="18" customFormat="1" ht="12.75" customHeight="1">
      <c r="A35" s="283" t="s">
        <v>418</v>
      </c>
      <c r="B35" s="195"/>
      <c r="C35" s="195"/>
      <c r="D35" s="195"/>
      <c r="E35" s="195"/>
      <c r="F35" s="282">
        <f t="shared" si="0"/>
        <v>0</v>
      </c>
    </row>
    <row r="36" spans="1:6" s="18" customFormat="1" ht="14.25" customHeight="1">
      <c r="A36" s="283" t="s">
        <v>419</v>
      </c>
      <c r="B36" s="195"/>
      <c r="C36" s="195"/>
      <c r="D36" s="195"/>
      <c r="E36" s="195"/>
      <c r="F36" s="282">
        <f t="shared" si="0"/>
        <v>0</v>
      </c>
    </row>
    <row r="37" spans="1:6" s="18" customFormat="1" ht="12.75" customHeight="1">
      <c r="A37" s="283" t="s">
        <v>420</v>
      </c>
      <c r="B37" s="195"/>
      <c r="C37" s="195"/>
      <c r="D37" s="195"/>
      <c r="E37" s="195"/>
      <c r="F37" s="282">
        <f t="shared" si="0"/>
        <v>0</v>
      </c>
    </row>
    <row r="38" spans="1:6" s="18" customFormat="1" ht="12.75" customHeight="1">
      <c r="A38" s="281" t="s">
        <v>421</v>
      </c>
      <c r="B38" s="193">
        <f>SUM(B39:B43)</f>
        <v>0</v>
      </c>
      <c r="C38" s="193">
        <f>SUM(C39:C43)</f>
        <v>0</v>
      </c>
      <c r="D38" s="193">
        <f>SUM(D39:D43)</f>
        <v>0</v>
      </c>
      <c r="E38" s="193">
        <f>SUM(E39:E43)</f>
        <v>0</v>
      </c>
      <c r="F38" s="282">
        <f t="shared" si="0"/>
        <v>0</v>
      </c>
    </row>
    <row r="39" spans="1:6" s="18" customFormat="1" ht="12.75" customHeight="1">
      <c r="A39" s="283" t="s">
        <v>422</v>
      </c>
      <c r="B39" s="204"/>
      <c r="C39" s="204"/>
      <c r="D39" s="204"/>
      <c r="E39" s="204"/>
      <c r="F39" s="282">
        <f t="shared" si="0"/>
        <v>0</v>
      </c>
    </row>
    <row r="40" spans="1:6" s="18" customFormat="1" ht="12.75" customHeight="1">
      <c r="A40" s="283" t="s">
        <v>423</v>
      </c>
      <c r="B40" s="204"/>
      <c r="C40" s="204"/>
      <c r="D40" s="204"/>
      <c r="E40" s="204"/>
      <c r="F40" s="282">
        <f t="shared" si="0"/>
        <v>0</v>
      </c>
    </row>
    <row r="41" spans="1:6" s="18" customFormat="1" ht="12.75" customHeight="1">
      <c r="A41" s="283" t="s">
        <v>424</v>
      </c>
      <c r="B41" s="204"/>
      <c r="C41" s="204"/>
      <c r="D41" s="204"/>
      <c r="E41" s="204"/>
      <c r="F41" s="282">
        <f t="shared" si="0"/>
        <v>0</v>
      </c>
    </row>
    <row r="42" spans="1:6" s="18" customFormat="1" ht="14.25" customHeight="1">
      <c r="A42" s="283" t="s">
        <v>425</v>
      </c>
      <c r="B42" s="204"/>
      <c r="C42" s="204"/>
      <c r="D42" s="204"/>
      <c r="E42" s="204"/>
      <c r="F42" s="282">
        <f t="shared" si="0"/>
        <v>0</v>
      </c>
    </row>
    <row r="43" spans="1:6" s="18" customFormat="1" ht="12.75" customHeight="1">
      <c r="A43" s="283" t="s">
        <v>426</v>
      </c>
      <c r="B43" s="204"/>
      <c r="C43" s="204"/>
      <c r="D43" s="204"/>
      <c r="E43" s="204"/>
      <c r="F43" s="282">
        <f t="shared" si="0"/>
        <v>0</v>
      </c>
    </row>
    <row r="44" spans="1:6" s="18" customFormat="1" ht="12.75" customHeight="1">
      <c r="A44" s="281" t="s">
        <v>427</v>
      </c>
      <c r="B44" s="203">
        <f>SUM(B45,B48:B53)</f>
        <v>12314614.31</v>
      </c>
      <c r="C44" s="203">
        <f>SUM(C45,C48:C53)</f>
        <v>12314614.31</v>
      </c>
      <c r="D44" s="203">
        <f>SUM(D45,D48:D53)</f>
        <v>2439069.5500000003</v>
      </c>
      <c r="E44" s="203">
        <f>SUM(E45,E48:E53)</f>
        <v>13210157.719999999</v>
      </c>
      <c r="F44" s="282">
        <f t="shared" si="0"/>
        <v>1.072722002285754</v>
      </c>
    </row>
    <row r="45" spans="1:6" s="18" customFormat="1" ht="12.75" customHeight="1">
      <c r="A45" s="281" t="s">
        <v>428</v>
      </c>
      <c r="B45" s="203">
        <f>SUM(B46:B47)</f>
        <v>10677922.31</v>
      </c>
      <c r="C45" s="203">
        <f>SUM(C46:C47)</f>
        <v>10677922.31</v>
      </c>
      <c r="D45" s="203">
        <f>SUM(D46:D47)</f>
        <v>1997261.48</v>
      </c>
      <c r="E45" s="203">
        <f>SUM(E46:E47)</f>
        <v>10571461.53</v>
      </c>
      <c r="F45" s="282">
        <f t="shared" si="0"/>
        <v>0.9900298225713536</v>
      </c>
    </row>
    <row r="46" spans="1:6" s="18" customFormat="1" ht="12.75" customHeight="1">
      <c r="A46" s="281" t="s">
        <v>429</v>
      </c>
      <c r="B46" s="204">
        <v>10677922.31</v>
      </c>
      <c r="C46" s="204">
        <f>B46</f>
        <v>10677922.31</v>
      </c>
      <c r="D46" s="204">
        <v>1997261.48</v>
      </c>
      <c r="E46" s="204">
        <v>10571461.53</v>
      </c>
      <c r="F46" s="282">
        <f t="shared" si="0"/>
        <v>0.9900298225713536</v>
      </c>
    </row>
    <row r="47" spans="1:6" s="18" customFormat="1" ht="12.75" customHeight="1">
      <c r="A47" s="281" t="s">
        <v>430</v>
      </c>
      <c r="B47" s="204"/>
      <c r="C47" s="204"/>
      <c r="D47" s="204"/>
      <c r="E47" s="204"/>
      <c r="F47" s="282">
        <f t="shared" si="0"/>
        <v>0</v>
      </c>
    </row>
    <row r="48" spans="1:6" s="18" customFormat="1" ht="12.75" customHeight="1">
      <c r="A48" s="281" t="s">
        <v>431</v>
      </c>
      <c r="B48" s="204">
        <v>1330010</v>
      </c>
      <c r="C48" s="204">
        <f>B48</f>
        <v>1330010</v>
      </c>
      <c r="D48" s="204">
        <v>418669.35</v>
      </c>
      <c r="E48" s="204">
        <v>2314592.05</v>
      </c>
      <c r="F48" s="282">
        <f t="shared" si="0"/>
        <v>1.7402816896113562</v>
      </c>
    </row>
    <row r="49" spans="1:6" s="18" customFormat="1" ht="12.75" customHeight="1">
      <c r="A49" s="281" t="s">
        <v>432</v>
      </c>
      <c r="B49" s="204">
        <v>18193</v>
      </c>
      <c r="C49" s="204">
        <f>B49</f>
        <v>18193</v>
      </c>
      <c r="D49" s="204">
        <v>3041.18</v>
      </c>
      <c r="E49" s="204">
        <v>18247.07</v>
      </c>
      <c r="F49" s="282">
        <f t="shared" si="0"/>
        <v>1.0029720222063432</v>
      </c>
    </row>
    <row r="50" spans="1:6" s="18" customFormat="1" ht="12.75" customHeight="1">
      <c r="A50" s="281" t="s">
        <v>433</v>
      </c>
      <c r="B50" s="195">
        <v>135826</v>
      </c>
      <c r="C50" s="195">
        <f>B50</f>
        <v>135826</v>
      </c>
      <c r="D50" s="195">
        <v>3898.06</v>
      </c>
      <c r="E50" s="195">
        <v>19653.57</v>
      </c>
      <c r="F50" s="282">
        <f t="shared" si="0"/>
        <v>0.14469667074050624</v>
      </c>
    </row>
    <row r="51" spans="1:6" s="18" customFormat="1" ht="12.75" customHeight="1">
      <c r="A51" s="281" t="s">
        <v>434</v>
      </c>
      <c r="B51" s="195">
        <v>34578</v>
      </c>
      <c r="C51" s="195">
        <f>B51</f>
        <v>34578</v>
      </c>
      <c r="D51" s="195">
        <v>3930.6</v>
      </c>
      <c r="E51" s="195">
        <v>17535.13</v>
      </c>
      <c r="F51" s="282">
        <f t="shared" si="0"/>
        <v>0.5071181097807855</v>
      </c>
    </row>
    <row r="52" spans="1:6" s="18" customFormat="1" ht="12.75" customHeight="1">
      <c r="A52" s="281" t="s">
        <v>435</v>
      </c>
      <c r="B52" s="195">
        <v>118085</v>
      </c>
      <c r="C52" s="195">
        <f>B52</f>
        <v>118085</v>
      </c>
      <c r="D52" s="195">
        <v>12268.88</v>
      </c>
      <c r="E52" s="195">
        <v>268668.37</v>
      </c>
      <c r="F52" s="282">
        <f t="shared" si="0"/>
        <v>2.2752116695600626</v>
      </c>
    </row>
    <row r="53" spans="1:6" s="18" customFormat="1" ht="12.75" customHeight="1">
      <c r="A53" s="281" t="s">
        <v>436</v>
      </c>
      <c r="B53" s="195"/>
      <c r="C53" s="195"/>
      <c r="D53" s="195"/>
      <c r="E53" s="195"/>
      <c r="F53" s="282">
        <f t="shared" si="0"/>
        <v>0</v>
      </c>
    </row>
    <row r="54" spans="1:6" s="18" customFormat="1" ht="12.75" customHeight="1">
      <c r="A54" s="284" t="s">
        <v>437</v>
      </c>
      <c r="B54" s="285">
        <f>+B44+B13</f>
        <v>13328111.31</v>
      </c>
      <c r="C54" s="285">
        <f>+C44+C13</f>
        <v>13328111.31</v>
      </c>
      <c r="D54" s="285">
        <f>+D44+D13</f>
        <v>2747573.3400000003</v>
      </c>
      <c r="E54" s="285">
        <f>+E44+E13</f>
        <v>14077035.389999999</v>
      </c>
      <c r="F54" s="286">
        <f t="shared" si="0"/>
        <v>1.056191313426238</v>
      </c>
    </row>
    <row r="55" spans="1:6" s="18" customFormat="1" ht="12.75" customHeight="1">
      <c r="A55" s="287"/>
      <c r="B55" s="110" t="s">
        <v>22</v>
      </c>
      <c r="C55" s="110" t="s">
        <v>22</v>
      </c>
      <c r="D55" s="777" t="s">
        <v>23</v>
      </c>
      <c r="E55" s="777"/>
      <c r="F55" s="777"/>
    </row>
    <row r="56" spans="1:6" s="18" customFormat="1" ht="12.75" customHeight="1">
      <c r="A56" s="288" t="s">
        <v>438</v>
      </c>
      <c r="B56" s="112" t="s">
        <v>26</v>
      </c>
      <c r="C56" s="112" t="s">
        <v>27</v>
      </c>
      <c r="D56" s="110" t="s">
        <v>28</v>
      </c>
      <c r="E56" s="110" t="s">
        <v>30</v>
      </c>
      <c r="F56" s="279" t="s">
        <v>29</v>
      </c>
    </row>
    <row r="57" spans="1:6" s="18" customFormat="1" ht="12.75" customHeight="1">
      <c r="A57" s="32"/>
      <c r="B57" s="157"/>
      <c r="C57" s="182" t="s">
        <v>31</v>
      </c>
      <c r="D57" s="157"/>
      <c r="E57" s="182" t="s">
        <v>32</v>
      </c>
      <c r="F57" s="280" t="s">
        <v>395</v>
      </c>
    </row>
    <row r="58" spans="1:6" s="18" customFormat="1" ht="25.5" customHeight="1">
      <c r="A58" s="281" t="s">
        <v>439</v>
      </c>
      <c r="B58" s="195"/>
      <c r="C58" s="195"/>
      <c r="D58" s="195"/>
      <c r="E58" s="195"/>
      <c r="F58" s="282">
        <f aca="true" t="shared" si="1" ref="F58:F69">IF(C58="",0,IF(C58=0,0,E58/C58))</f>
        <v>0</v>
      </c>
    </row>
    <row r="59" spans="1:6" s="18" customFormat="1" ht="12.75" customHeight="1" hidden="1">
      <c r="A59" s="281" t="s">
        <v>440</v>
      </c>
      <c r="B59" s="203"/>
      <c r="C59" s="203"/>
      <c r="D59" s="203"/>
      <c r="E59" s="203"/>
      <c r="F59" s="282">
        <f t="shared" si="1"/>
        <v>0</v>
      </c>
    </row>
    <row r="60" spans="1:6" s="18" customFormat="1" ht="12.75" customHeight="1">
      <c r="A60" s="281" t="s">
        <v>441</v>
      </c>
      <c r="B60" s="203">
        <f>SUM(B61:B63)</f>
        <v>670120.21</v>
      </c>
      <c r="C60" s="203">
        <f>SUM(C61:C63)</f>
        <v>670120.21</v>
      </c>
      <c r="D60" s="203">
        <f>SUM(D61:D63)</f>
        <v>150435.6</v>
      </c>
      <c r="E60" s="203">
        <f>SUM(E61:E63)</f>
        <v>847542.48</v>
      </c>
      <c r="F60" s="282">
        <f t="shared" si="1"/>
        <v>1.2647618551901307</v>
      </c>
    </row>
    <row r="61" spans="1:6" s="18" customFormat="1" ht="12.75" customHeight="1">
      <c r="A61" s="281" t="s">
        <v>442</v>
      </c>
      <c r="B61" s="204">
        <v>114017</v>
      </c>
      <c r="C61" s="204">
        <f>B61</f>
        <v>114017</v>
      </c>
      <c r="D61" s="204">
        <v>19725.41</v>
      </c>
      <c r="E61" s="204">
        <v>219828.33</v>
      </c>
      <c r="F61" s="282">
        <f t="shared" si="1"/>
        <v>1.9280311707903206</v>
      </c>
    </row>
    <row r="62" spans="1:6" s="18" customFormat="1" ht="12.75" customHeight="1">
      <c r="A62" s="281" t="s">
        <v>443</v>
      </c>
      <c r="B62" s="204">
        <v>556103.21</v>
      </c>
      <c r="C62" s="204">
        <f>B62</f>
        <v>556103.21</v>
      </c>
      <c r="D62" s="204">
        <v>130710.19</v>
      </c>
      <c r="E62" s="204">
        <v>627714.15</v>
      </c>
      <c r="F62" s="282">
        <f t="shared" si="1"/>
        <v>1.1287727506554046</v>
      </c>
    </row>
    <row r="63" spans="1:6" s="18" customFormat="1" ht="12.75" customHeight="1">
      <c r="A63" s="281" t="s">
        <v>444</v>
      </c>
      <c r="B63" s="204"/>
      <c r="C63" s="204"/>
      <c r="D63" s="204"/>
      <c r="E63" s="204"/>
      <c r="F63" s="282">
        <f t="shared" si="1"/>
        <v>0</v>
      </c>
    </row>
    <row r="64" spans="1:6" s="18" customFormat="1" ht="12.75" customHeight="1">
      <c r="A64" s="281" t="s">
        <v>445</v>
      </c>
      <c r="B64" s="203">
        <f>SUM(B65:B66)</f>
        <v>636642</v>
      </c>
      <c r="C64" s="203">
        <f>SUM(C65:C66)</f>
        <v>636642</v>
      </c>
      <c r="D64" s="203">
        <f>SUM(D65:D66)</f>
        <v>0</v>
      </c>
      <c r="E64" s="203">
        <f>SUM(E65:E66)</f>
        <v>334243.63999999996</v>
      </c>
      <c r="F64" s="282">
        <f t="shared" si="1"/>
        <v>0.525010351186381</v>
      </c>
    </row>
    <row r="65" spans="1:6" s="18" customFormat="1" ht="12.75" customHeight="1">
      <c r="A65" s="289" t="s">
        <v>446</v>
      </c>
      <c r="B65" s="204">
        <v>625681</v>
      </c>
      <c r="C65" s="204">
        <f>B65</f>
        <v>625681</v>
      </c>
      <c r="D65" s="204">
        <v>0</v>
      </c>
      <c r="E65" s="204">
        <v>332391.17</v>
      </c>
      <c r="F65" s="282">
        <f t="shared" si="1"/>
        <v>0.5312470252412971</v>
      </c>
    </row>
    <row r="66" spans="1:6" s="18" customFormat="1" ht="12.75" customHeight="1">
      <c r="A66" s="290" t="s">
        <v>447</v>
      </c>
      <c r="B66" s="204">
        <v>10961</v>
      </c>
      <c r="C66" s="204">
        <f>B66</f>
        <v>10961</v>
      </c>
      <c r="D66" s="204">
        <v>0</v>
      </c>
      <c r="E66" s="204">
        <v>1852.47</v>
      </c>
      <c r="F66" s="282">
        <f t="shared" si="1"/>
        <v>0.16900556518565824</v>
      </c>
    </row>
    <row r="67" spans="1:6" s="18" customFormat="1" ht="12.75" customHeight="1">
      <c r="A67" s="281" t="s">
        <v>448</v>
      </c>
      <c r="B67" s="204"/>
      <c r="C67" s="204"/>
      <c r="D67" s="204"/>
      <c r="E67" s="204"/>
      <c r="F67" s="282">
        <f t="shared" si="1"/>
        <v>0</v>
      </c>
    </row>
    <row r="68" spans="1:6" s="18" customFormat="1" ht="12.75" customHeight="1">
      <c r="A68" s="281" t="s">
        <v>449</v>
      </c>
      <c r="B68" s="204">
        <v>10961</v>
      </c>
      <c r="C68" s="204">
        <f>B68</f>
        <v>10961</v>
      </c>
      <c r="D68" s="204">
        <v>0</v>
      </c>
      <c r="E68" s="204">
        <v>1852.47</v>
      </c>
      <c r="F68" s="282">
        <f t="shared" si="1"/>
        <v>0.16900556518565824</v>
      </c>
    </row>
    <row r="69" spans="1:6" s="18" customFormat="1" ht="12.75" customHeight="1">
      <c r="A69" s="284" t="s">
        <v>450</v>
      </c>
      <c r="B69" s="291">
        <f>+B68+B67+B64+B60+B58</f>
        <v>1317723.21</v>
      </c>
      <c r="C69" s="291">
        <f>+C68+C67+C64+C60+C58</f>
        <v>1317723.21</v>
      </c>
      <c r="D69" s="291">
        <f>+D68+D67+D64+D60+D58</f>
        <v>150435.6</v>
      </c>
      <c r="E69" s="291">
        <f>+E68+E67+E64+E60+E58</f>
        <v>1183638.5899999999</v>
      </c>
      <c r="F69" s="292">
        <f t="shared" si="1"/>
        <v>0.8982452316370749</v>
      </c>
    </row>
    <row r="70" spans="1:6" s="18" customFormat="1" ht="12.75" customHeight="1">
      <c r="A70" s="740" t="s">
        <v>451</v>
      </c>
      <c r="B70" s="740"/>
      <c r="C70" s="740"/>
      <c r="D70" s="740"/>
      <c r="E70" s="740"/>
      <c r="F70" s="740"/>
    </row>
    <row r="71" spans="1:6" s="18" customFormat="1" ht="12.75" customHeight="1">
      <c r="A71" s="287"/>
      <c r="B71" s="110" t="s">
        <v>22</v>
      </c>
      <c r="C71" s="110" t="s">
        <v>22</v>
      </c>
      <c r="D71" s="777" t="s">
        <v>23</v>
      </c>
      <c r="E71" s="777"/>
      <c r="F71" s="777"/>
    </row>
    <row r="72" spans="1:6" s="18" customFormat="1" ht="12.75" customHeight="1">
      <c r="A72" s="288" t="s">
        <v>452</v>
      </c>
      <c r="B72" s="112" t="s">
        <v>26</v>
      </c>
      <c r="C72" s="112" t="s">
        <v>27</v>
      </c>
      <c r="D72" s="110" t="s">
        <v>28</v>
      </c>
      <c r="E72" s="110" t="s">
        <v>30</v>
      </c>
      <c r="F72" s="279" t="s">
        <v>29</v>
      </c>
    </row>
    <row r="73" spans="1:6" s="18" customFormat="1" ht="12.75" customHeight="1">
      <c r="A73" s="293"/>
      <c r="B73" s="157"/>
      <c r="C73" s="182" t="s">
        <v>31</v>
      </c>
      <c r="D73" s="157"/>
      <c r="E73" s="182" t="s">
        <v>32</v>
      </c>
      <c r="F73" s="280" t="s">
        <v>395</v>
      </c>
    </row>
    <row r="74" spans="1:6" s="18" customFormat="1" ht="12.75" customHeight="1">
      <c r="A74" s="294" t="s">
        <v>453</v>
      </c>
      <c r="B74" s="295">
        <f>SUM(B75:B80)</f>
        <v>2315709.0000000005</v>
      </c>
      <c r="C74" s="295">
        <f>SUM(C75:C80)</f>
        <v>2315709.0000000005</v>
      </c>
      <c r="D74" s="295">
        <f>SUM(D75:D80)</f>
        <v>484580.48999999993</v>
      </c>
      <c r="E74" s="295">
        <f>SUM(E75:E80)</f>
        <v>2584364.436</v>
      </c>
      <c r="F74" s="282">
        <f aca="true" t="shared" si="2" ref="F74:F85">IF(C74="",0,IF(C74=0,0,E74/C74))</f>
        <v>1.1160143334071766</v>
      </c>
    </row>
    <row r="75" spans="1:6" s="18" customFormat="1" ht="12.75" customHeight="1">
      <c r="A75" s="281" t="s">
        <v>454</v>
      </c>
      <c r="B75" s="296">
        <v>1988370.6</v>
      </c>
      <c r="C75" s="296">
        <f aca="true" t="shared" si="3" ref="C75:C80">B75</f>
        <v>1988370.6</v>
      </c>
      <c r="D75" s="296">
        <v>399452.24</v>
      </c>
      <c r="E75" s="296">
        <f>E46*20%-0.3</f>
        <v>2114292.006</v>
      </c>
      <c r="F75" s="282">
        <f t="shared" si="2"/>
        <v>1.063328941797872</v>
      </c>
    </row>
    <row r="76" spans="1:6" s="18" customFormat="1" ht="12.75" customHeight="1">
      <c r="A76" s="281" t="s">
        <v>455</v>
      </c>
      <c r="B76" s="204">
        <v>266002</v>
      </c>
      <c r="C76" s="204">
        <f>B76</f>
        <v>266002</v>
      </c>
      <c r="D76" s="296">
        <v>83733.92</v>
      </c>
      <c r="E76" s="296">
        <v>462916.16</v>
      </c>
      <c r="F76" s="282">
        <f t="shared" si="2"/>
        <v>1.740273231028338</v>
      </c>
    </row>
    <row r="77" spans="1:6" s="18" customFormat="1" ht="12.75" customHeight="1">
      <c r="A77" s="281" t="s">
        <v>456</v>
      </c>
      <c r="B77" s="204">
        <v>3638.6</v>
      </c>
      <c r="C77" s="204">
        <f t="shared" si="3"/>
        <v>3638.6</v>
      </c>
      <c r="D77" s="296">
        <v>608.22</v>
      </c>
      <c r="E77" s="296">
        <v>3649.35</v>
      </c>
      <c r="F77" s="282">
        <f t="shared" si="2"/>
        <v>1.0029544330236904</v>
      </c>
    </row>
    <row r="78" spans="1:6" s="18" customFormat="1" ht="12.75" customHeight="1">
      <c r="A78" s="281" t="s">
        <v>457</v>
      </c>
      <c r="B78" s="204">
        <v>27165.2</v>
      </c>
      <c r="C78" s="204">
        <f t="shared" si="3"/>
        <v>27165.2</v>
      </c>
      <c r="D78" s="204">
        <v>0</v>
      </c>
      <c r="E78" s="204">
        <v>0</v>
      </c>
      <c r="F78" s="282">
        <f t="shared" si="2"/>
        <v>0</v>
      </c>
    </row>
    <row r="79" spans="1:6" s="18" customFormat="1" ht="14.25" customHeight="1">
      <c r="A79" s="281" t="s">
        <v>458</v>
      </c>
      <c r="B79" s="204">
        <v>6915.6</v>
      </c>
      <c r="C79" s="204">
        <f t="shared" si="3"/>
        <v>6915.6</v>
      </c>
      <c r="D79" s="296">
        <v>786.11</v>
      </c>
      <c r="E79" s="296">
        <v>3506.92</v>
      </c>
      <c r="F79" s="282">
        <f t="shared" si="2"/>
        <v>0.5071027821157962</v>
      </c>
    </row>
    <row r="80" spans="1:6" s="18" customFormat="1" ht="12.75" customHeight="1">
      <c r="A80" s="281" t="s">
        <v>459</v>
      </c>
      <c r="B80" s="204">
        <v>23617</v>
      </c>
      <c r="C80" s="204">
        <f t="shared" si="3"/>
        <v>23617</v>
      </c>
      <c r="D80" s="204">
        <v>0</v>
      </c>
      <c r="E80" s="204">
        <v>0</v>
      </c>
      <c r="F80" s="282">
        <f t="shared" si="2"/>
        <v>0</v>
      </c>
    </row>
    <row r="81" spans="1:6" s="18" customFormat="1" ht="12.75" customHeight="1">
      <c r="A81" s="281" t="s">
        <v>460</v>
      </c>
      <c r="B81" s="203">
        <f>SUM(B82:B84)</f>
        <v>12697358</v>
      </c>
      <c r="C81" s="203">
        <f>SUM(C82:C84)</f>
        <v>12697358</v>
      </c>
      <c r="D81" s="203">
        <f>SUM(D82:D84)</f>
        <v>3235742.0199999996</v>
      </c>
      <c r="E81" s="203">
        <f>SUM(E82:E84)</f>
        <v>13609158.9</v>
      </c>
      <c r="F81" s="282">
        <f t="shared" si="2"/>
        <v>1.0718102852577678</v>
      </c>
    </row>
    <row r="82" spans="1:6" s="18" customFormat="1" ht="12.75" customHeight="1">
      <c r="A82" s="281" t="s">
        <v>461</v>
      </c>
      <c r="B82" s="204">
        <v>9220122</v>
      </c>
      <c r="C82" s="204">
        <f>B82</f>
        <v>9220122</v>
      </c>
      <c r="D82" s="204">
        <v>1252162.64</v>
      </c>
      <c r="E82" s="204">
        <v>6900635.53</v>
      </c>
      <c r="F82" s="282">
        <f t="shared" si="2"/>
        <v>0.7484321281215152</v>
      </c>
    </row>
    <row r="83" spans="1:6" s="18" customFormat="1" ht="12.75" customHeight="1">
      <c r="A83" s="281" t="s">
        <v>462</v>
      </c>
      <c r="B83" s="204">
        <v>3476219</v>
      </c>
      <c r="C83" s="204">
        <f>B83</f>
        <v>3476219</v>
      </c>
      <c r="D83" s="204">
        <v>1976956.92</v>
      </c>
      <c r="E83" s="204">
        <v>6666154.96</v>
      </c>
      <c r="F83" s="282">
        <f t="shared" si="2"/>
        <v>1.917645280691464</v>
      </c>
    </row>
    <row r="84" spans="1:6" s="18" customFormat="1" ht="12.75" customHeight="1">
      <c r="A84" s="281" t="s">
        <v>463</v>
      </c>
      <c r="B84" s="204">
        <v>1017</v>
      </c>
      <c r="C84" s="204">
        <f>B84</f>
        <v>1017</v>
      </c>
      <c r="D84" s="204">
        <v>6622.46</v>
      </c>
      <c r="E84" s="204">
        <v>42368.41</v>
      </c>
      <c r="F84" s="297">
        <f t="shared" si="2"/>
        <v>41.660186823992134</v>
      </c>
    </row>
    <row r="85" spans="1:6" s="18" customFormat="1" ht="12.75" customHeight="1">
      <c r="A85" s="284" t="s">
        <v>464</v>
      </c>
      <c r="B85" s="298">
        <f>+B82-B74</f>
        <v>6904413</v>
      </c>
      <c r="C85" s="298">
        <f>+C82-C74</f>
        <v>6904413</v>
      </c>
      <c r="D85" s="298">
        <f>+D82-D74</f>
        <v>767582.1499999999</v>
      </c>
      <c r="E85" s="298">
        <f>+E82-E74</f>
        <v>4316271.0940000005</v>
      </c>
      <c r="F85" s="297">
        <f t="shared" si="2"/>
        <v>0.6251467132687457</v>
      </c>
    </row>
    <row r="86" spans="1:6" s="18" customFormat="1" ht="12.75" customHeight="1">
      <c r="A86" s="790" t="s">
        <v>465</v>
      </c>
      <c r="B86" s="790"/>
      <c r="C86" s="790"/>
      <c r="D86" s="790"/>
      <c r="E86" s="791">
        <f>IF(E85&gt;0,E85,0)</f>
        <v>4316271.0940000005</v>
      </c>
      <c r="F86" s="791"/>
    </row>
    <row r="87" spans="1:6" s="18" customFormat="1" ht="12.75" customHeight="1">
      <c r="A87" s="792" t="s">
        <v>466</v>
      </c>
      <c r="B87" s="792"/>
      <c r="C87" s="792"/>
      <c r="D87" s="792"/>
      <c r="E87" s="793">
        <f>IF(E85&lt;=0,E85,0)</f>
        <v>0</v>
      </c>
      <c r="F87" s="793"/>
    </row>
    <row r="88" spans="1:6" s="18" customFormat="1" ht="12.75" customHeight="1">
      <c r="A88" s="287"/>
      <c r="B88" s="110" t="s">
        <v>105</v>
      </c>
      <c r="C88" s="110" t="s">
        <v>105</v>
      </c>
      <c r="D88" s="689" t="s">
        <v>108</v>
      </c>
      <c r="E88" s="689"/>
      <c r="F88" s="689"/>
    </row>
    <row r="89" spans="1:6" s="18" customFormat="1" ht="12.75" customHeight="1">
      <c r="A89" s="288" t="s">
        <v>467</v>
      </c>
      <c r="B89" s="112" t="s">
        <v>26</v>
      </c>
      <c r="C89" s="112" t="s">
        <v>27</v>
      </c>
      <c r="D89" s="110" t="s">
        <v>28</v>
      </c>
      <c r="E89" s="110" t="s">
        <v>30</v>
      </c>
      <c r="F89" s="279" t="s">
        <v>29</v>
      </c>
    </row>
    <row r="90" spans="1:6" s="18" customFormat="1" ht="12.75" customHeight="1">
      <c r="A90" s="32"/>
      <c r="B90" s="157"/>
      <c r="C90" s="182" t="s">
        <v>111</v>
      </c>
      <c r="D90" s="157"/>
      <c r="E90" s="182" t="s">
        <v>112</v>
      </c>
      <c r="F90" s="280" t="s">
        <v>468</v>
      </c>
    </row>
    <row r="91" spans="1:6" s="18" customFormat="1" ht="12.75" customHeight="1">
      <c r="A91" s="294" t="s">
        <v>469</v>
      </c>
      <c r="B91" s="301">
        <f>SUM(B92:B93)</f>
        <v>14980816</v>
      </c>
      <c r="C91" s="301">
        <f>SUM(C92:C93)</f>
        <v>18523303.6</v>
      </c>
      <c r="D91" s="301">
        <f>SUM(D92:D93)</f>
        <v>191846.09</v>
      </c>
      <c r="E91" s="301">
        <f>SUM(E92:E93)</f>
        <v>11078233.03</v>
      </c>
      <c r="F91" s="282">
        <f aca="true" t="shared" si="4" ref="F91:F97">IF(C91="",0,IF(C91=0,0,E91/C91))</f>
        <v>0.5980700456693911</v>
      </c>
    </row>
    <row r="92" spans="1:6" s="18" customFormat="1" ht="12.75" customHeight="1">
      <c r="A92" s="281" t="s">
        <v>470</v>
      </c>
      <c r="B92" s="302">
        <v>982900</v>
      </c>
      <c r="C92" s="302">
        <v>1774669.76</v>
      </c>
      <c r="D92" s="302">
        <v>46131.57</v>
      </c>
      <c r="E92" s="302">
        <v>1037936.34</v>
      </c>
      <c r="F92" s="282">
        <f t="shared" si="4"/>
        <v>0.5848616815333575</v>
      </c>
    </row>
    <row r="93" spans="1:6" s="18" customFormat="1" ht="12.75" customHeight="1">
      <c r="A93" s="281" t="s">
        <v>471</v>
      </c>
      <c r="B93" s="302">
        <v>13997916</v>
      </c>
      <c r="C93" s="302">
        <v>16748633.84</v>
      </c>
      <c r="D93" s="302">
        <v>145714.52</v>
      </c>
      <c r="E93" s="302">
        <v>10040296.69</v>
      </c>
      <c r="F93" s="282">
        <f t="shared" si="4"/>
        <v>0.5994695917240256</v>
      </c>
    </row>
    <row r="94" spans="1:6" s="18" customFormat="1" ht="12.75" customHeight="1">
      <c r="A94" s="281" t="s">
        <v>472</v>
      </c>
      <c r="B94" s="303">
        <f>SUM(B95:B96)</f>
        <v>9255158</v>
      </c>
      <c r="C94" s="303">
        <f>SUM(C95:C96)</f>
        <v>12797645.6</v>
      </c>
      <c r="D94" s="303">
        <f>SUM(D95:D96)</f>
        <v>0</v>
      </c>
      <c r="E94" s="303">
        <f>SUM(E95:E96)</f>
        <v>0</v>
      </c>
      <c r="F94" s="282">
        <f t="shared" si="4"/>
        <v>0</v>
      </c>
    </row>
    <row r="95" spans="1:6" s="18" customFormat="1" ht="12.75" customHeight="1">
      <c r="A95" s="281" t="s">
        <v>473</v>
      </c>
      <c r="B95" s="302">
        <v>982900</v>
      </c>
      <c r="C95" s="302">
        <v>1774669.76</v>
      </c>
      <c r="D95" s="302">
        <v>0</v>
      </c>
      <c r="E95" s="302">
        <v>0</v>
      </c>
      <c r="F95" s="282">
        <f t="shared" si="4"/>
        <v>0</v>
      </c>
    </row>
    <row r="96" spans="1:6" s="18" customFormat="1" ht="12.75" customHeight="1">
      <c r="A96" s="304" t="s">
        <v>474</v>
      </c>
      <c r="B96" s="302">
        <v>8272258</v>
      </c>
      <c r="C96" s="302">
        <v>11022975.84</v>
      </c>
      <c r="D96" s="302">
        <v>0</v>
      </c>
      <c r="E96" s="302">
        <v>0</v>
      </c>
      <c r="F96" s="297">
        <f t="shared" si="4"/>
        <v>0</v>
      </c>
    </row>
    <row r="97" spans="1:6" s="18" customFormat="1" ht="12.75" customHeight="1">
      <c r="A97" s="304" t="s">
        <v>475</v>
      </c>
      <c r="B97" s="305">
        <f>+B91+B94</f>
        <v>24235974</v>
      </c>
      <c r="C97" s="305">
        <f>+C91+C94</f>
        <v>31320949.200000003</v>
      </c>
      <c r="D97" s="305">
        <f>+D91+D94</f>
        <v>191846.09</v>
      </c>
      <c r="E97" s="305">
        <f>+E91+E94</f>
        <v>11078233.03</v>
      </c>
      <c r="F97" s="297">
        <f t="shared" si="4"/>
        <v>0.3537004245707853</v>
      </c>
    </row>
    <row r="98" spans="1:6" s="18" customFormat="1" ht="12.75" customHeight="1">
      <c r="A98" s="794" t="s">
        <v>476</v>
      </c>
      <c r="B98" s="794"/>
      <c r="C98" s="794"/>
      <c r="D98" s="794"/>
      <c r="E98" s="794"/>
      <c r="F98" s="306" t="s">
        <v>265</v>
      </c>
    </row>
    <row r="99" spans="1:6" s="18" customFormat="1" ht="12.75" customHeight="1">
      <c r="A99" s="795" t="s">
        <v>477</v>
      </c>
      <c r="B99" s="795"/>
      <c r="C99" s="795"/>
      <c r="D99" s="795"/>
      <c r="E99" s="795"/>
      <c r="F99" s="307">
        <v>0</v>
      </c>
    </row>
    <row r="100" spans="1:6" s="18" customFormat="1" ht="12.75" customHeight="1">
      <c r="A100" s="795" t="s">
        <v>478</v>
      </c>
      <c r="B100" s="795"/>
      <c r="C100" s="795"/>
      <c r="D100" s="795"/>
      <c r="E100" s="795"/>
      <c r="F100" s="308">
        <v>0</v>
      </c>
    </row>
    <row r="101" spans="1:6" s="18" customFormat="1" ht="12.75" customHeight="1">
      <c r="A101" s="796" t="s">
        <v>479</v>
      </c>
      <c r="B101" s="796"/>
      <c r="C101" s="796"/>
      <c r="D101" s="796"/>
      <c r="E101" s="796"/>
      <c r="F101" s="309">
        <f>+F100+F99</f>
        <v>0</v>
      </c>
    </row>
    <row r="102" spans="1:6" s="18" customFormat="1" ht="14.25" customHeight="1">
      <c r="A102" s="792" t="s">
        <v>480</v>
      </c>
      <c r="B102" s="792"/>
      <c r="C102" s="792"/>
      <c r="D102" s="792"/>
      <c r="E102" s="792"/>
      <c r="F102" s="309">
        <f>IF(E74="",0,IF(E74=0,0,(E91-F101)/E81))</f>
        <v>0.8140277522955515</v>
      </c>
    </row>
    <row r="103" spans="1:6" s="225" customFormat="1" ht="12.75" customHeight="1">
      <c r="A103" s="794" t="s">
        <v>481</v>
      </c>
      <c r="B103" s="794"/>
      <c r="C103" s="794"/>
      <c r="D103" s="794"/>
      <c r="E103" s="797" t="s">
        <v>265</v>
      </c>
      <c r="F103" s="797"/>
    </row>
    <row r="104" spans="1:6" s="18" customFormat="1" ht="12.75" customHeight="1">
      <c r="A104" s="798" t="s">
        <v>482</v>
      </c>
      <c r="B104" s="798"/>
      <c r="C104" s="798"/>
      <c r="D104" s="798"/>
      <c r="E104" s="799"/>
      <c r="F104" s="799"/>
    </row>
    <row r="105" spans="1:6" s="18" customFormat="1" ht="15" customHeight="1">
      <c r="A105" s="798" t="s">
        <v>483</v>
      </c>
      <c r="B105" s="798"/>
      <c r="C105" s="798"/>
      <c r="D105" s="798"/>
      <c r="E105" s="799"/>
      <c r="F105" s="799"/>
    </row>
    <row r="106" spans="1:6" s="18" customFormat="1" ht="12.75" customHeight="1">
      <c r="A106" s="740" t="s">
        <v>484</v>
      </c>
      <c r="B106" s="740"/>
      <c r="C106" s="740"/>
      <c r="D106" s="740"/>
      <c r="E106" s="740"/>
      <c r="F106" s="740"/>
    </row>
    <row r="107" spans="1:6" s="18" customFormat="1" ht="12.75" customHeight="1">
      <c r="A107" s="310"/>
      <c r="B107" s="110" t="s">
        <v>22</v>
      </c>
      <c r="C107" s="110" t="s">
        <v>22</v>
      </c>
      <c r="D107" s="777" t="s">
        <v>23</v>
      </c>
      <c r="E107" s="777"/>
      <c r="F107" s="777"/>
    </row>
    <row r="108" spans="1:6" s="18" customFormat="1" ht="12.75" customHeight="1">
      <c r="A108" s="311" t="s">
        <v>485</v>
      </c>
      <c r="B108" s="112" t="s">
        <v>26</v>
      </c>
      <c r="C108" s="112" t="s">
        <v>27</v>
      </c>
      <c r="D108" s="110" t="s">
        <v>28</v>
      </c>
      <c r="E108" s="110" t="s">
        <v>30</v>
      </c>
      <c r="F108" s="279" t="s">
        <v>29</v>
      </c>
    </row>
    <row r="109" spans="1:6" s="18" customFormat="1" ht="12.75" customHeight="1">
      <c r="A109" s="312"/>
      <c r="B109" s="157"/>
      <c r="C109" s="182" t="s">
        <v>31</v>
      </c>
      <c r="D109" s="157"/>
      <c r="E109" s="182" t="s">
        <v>32</v>
      </c>
      <c r="F109" s="280" t="s">
        <v>395</v>
      </c>
    </row>
    <row r="110" spans="1:6" s="18" customFormat="1" ht="15.75" customHeight="1">
      <c r="A110" s="300" t="s">
        <v>486</v>
      </c>
      <c r="B110" s="313">
        <f>+0.25*B54</f>
        <v>3332027.8275</v>
      </c>
      <c r="C110" s="313">
        <f>+0.25*C54</f>
        <v>3332027.8275</v>
      </c>
      <c r="D110" s="313">
        <f>+0.25*D54</f>
        <v>686893.3350000001</v>
      </c>
      <c r="E110" s="313">
        <f>+0.25*E54</f>
        <v>3519258.8474999997</v>
      </c>
      <c r="F110" s="297">
        <f>IF(C110="",0,IF(C110=0,0,E110/C110))</f>
        <v>1.056191313426238</v>
      </c>
    </row>
    <row r="111" spans="1:6" s="18" customFormat="1" ht="12.75" customHeight="1">
      <c r="A111" s="287"/>
      <c r="B111" s="110" t="s">
        <v>105</v>
      </c>
      <c r="C111" s="110" t="s">
        <v>105</v>
      </c>
      <c r="D111" s="689" t="s">
        <v>108</v>
      </c>
      <c r="E111" s="689"/>
      <c r="F111" s="689"/>
    </row>
    <row r="112" spans="1:6" s="18" customFormat="1" ht="12.75" customHeight="1">
      <c r="A112" s="288" t="s">
        <v>487</v>
      </c>
      <c r="B112" s="112" t="s">
        <v>26</v>
      </c>
      <c r="C112" s="112" t="s">
        <v>27</v>
      </c>
      <c r="D112" s="110" t="s">
        <v>28</v>
      </c>
      <c r="E112" s="110" t="s">
        <v>30</v>
      </c>
      <c r="F112" s="279" t="s">
        <v>29</v>
      </c>
    </row>
    <row r="113" spans="1:6" s="18" customFormat="1" ht="12.75" customHeight="1">
      <c r="A113" s="32"/>
      <c r="B113" s="157"/>
      <c r="C113" s="182" t="s">
        <v>111</v>
      </c>
      <c r="D113" s="157"/>
      <c r="E113" s="182" t="s">
        <v>112</v>
      </c>
      <c r="F113" s="280" t="s">
        <v>468</v>
      </c>
    </row>
    <row r="114" spans="1:6" s="18" customFormat="1" ht="12.75" customHeight="1">
      <c r="A114" s="294" t="s">
        <v>488</v>
      </c>
      <c r="B114" s="314">
        <f>SUM(B115:B116)</f>
        <v>1978500</v>
      </c>
      <c r="C114" s="314">
        <f>SUM(C115:C116)</f>
        <v>1953284.76</v>
      </c>
      <c r="D114" s="314">
        <f>SUM(D115:D116)</f>
        <v>187130.71000000002</v>
      </c>
      <c r="E114" s="314">
        <f>SUM(E115:E116)</f>
        <v>1825696.02</v>
      </c>
      <c r="F114" s="282">
        <f aca="true" t="shared" si="5" ref="F114:F124">IF(C114="",0,IF(C114=0,0,E114/C114))</f>
        <v>0.9346799081153943</v>
      </c>
    </row>
    <row r="115" spans="1:6" s="18" customFormat="1" ht="12.75" customHeight="1">
      <c r="A115" s="281" t="s">
        <v>489</v>
      </c>
      <c r="B115" s="315">
        <v>1628500</v>
      </c>
      <c r="C115" s="315">
        <v>1803284.76</v>
      </c>
      <c r="D115" s="315">
        <v>46131.57</v>
      </c>
      <c r="E115" s="315">
        <v>1675876.88</v>
      </c>
      <c r="F115" s="282">
        <f t="shared" si="5"/>
        <v>0.9293467771557055</v>
      </c>
    </row>
    <row r="116" spans="1:6" s="18" customFormat="1" ht="12.75" customHeight="1">
      <c r="A116" s="281" t="s">
        <v>490</v>
      </c>
      <c r="B116" s="315">
        <v>350000</v>
      </c>
      <c r="C116" s="315">
        <v>150000</v>
      </c>
      <c r="D116" s="315">
        <v>140999.14</v>
      </c>
      <c r="E116" s="315">
        <v>149819.14</v>
      </c>
      <c r="F116" s="282">
        <f t="shared" si="5"/>
        <v>0.9987942666666667</v>
      </c>
    </row>
    <row r="117" spans="1:6" s="18" customFormat="1" ht="12.75" customHeight="1">
      <c r="A117" s="281" t="s">
        <v>491</v>
      </c>
      <c r="B117" s="192">
        <f>SUM(B118:B119)</f>
        <v>11448158</v>
      </c>
      <c r="C117" s="192">
        <f>SUM(C118:C119)</f>
        <v>14499020.08</v>
      </c>
      <c r="D117" s="192">
        <f>SUM(D118:D119)</f>
        <v>1144044.33</v>
      </c>
      <c r="E117" s="192">
        <f>SUM(E118:E119)</f>
        <v>12748041.11</v>
      </c>
      <c r="F117" s="282">
        <f t="shared" si="5"/>
        <v>0.8792346682507663</v>
      </c>
    </row>
    <row r="118" spans="1:6" s="18" customFormat="1" ht="12.75" customHeight="1">
      <c r="A118" s="281" t="s">
        <v>492</v>
      </c>
      <c r="B118" s="315">
        <v>9805258</v>
      </c>
      <c r="C118" s="315">
        <v>12856120.08</v>
      </c>
      <c r="D118" s="315">
        <v>990530.63</v>
      </c>
      <c r="E118" s="315">
        <v>11954529.18</v>
      </c>
      <c r="F118" s="282">
        <f t="shared" si="5"/>
        <v>0.9298706845930456</v>
      </c>
    </row>
    <row r="119" spans="1:6" s="18" customFormat="1" ht="12.75" customHeight="1">
      <c r="A119" s="281" t="s">
        <v>493</v>
      </c>
      <c r="B119" s="315">
        <v>1642900</v>
      </c>
      <c r="C119" s="315">
        <f>B119</f>
        <v>1642900</v>
      </c>
      <c r="D119" s="315">
        <v>153513.7</v>
      </c>
      <c r="E119" s="315">
        <v>793511.93</v>
      </c>
      <c r="F119" s="282">
        <f t="shared" si="5"/>
        <v>0.4829946618783858</v>
      </c>
    </row>
    <row r="120" spans="1:6" s="18" customFormat="1" ht="12.75" customHeight="1">
      <c r="A120" s="281" t="s">
        <v>494</v>
      </c>
      <c r="B120" s="316"/>
      <c r="C120" s="316"/>
      <c r="D120" s="316"/>
      <c r="E120" s="316"/>
      <c r="F120" s="282">
        <f t="shared" si="5"/>
        <v>0</v>
      </c>
    </row>
    <row r="121" spans="1:6" s="18" customFormat="1" ht="12.75" customHeight="1">
      <c r="A121" s="281" t="s">
        <v>495</v>
      </c>
      <c r="B121" s="316">
        <v>330000</v>
      </c>
      <c r="C121" s="316">
        <v>63966.72</v>
      </c>
      <c r="D121" s="316"/>
      <c r="E121" s="316"/>
      <c r="F121" s="282">
        <f t="shared" si="5"/>
        <v>0</v>
      </c>
    </row>
    <row r="122" spans="1:6" s="18" customFormat="1" ht="12.75" customHeight="1">
      <c r="A122" s="281" t="s">
        <v>496</v>
      </c>
      <c r="B122" s="316">
        <v>753600</v>
      </c>
      <c r="C122" s="316">
        <v>136834.14</v>
      </c>
      <c r="D122" s="316"/>
      <c r="E122" s="316"/>
      <c r="F122" s="282">
        <f t="shared" si="5"/>
        <v>0</v>
      </c>
    </row>
    <row r="123" spans="1:6" s="18" customFormat="1" ht="12.75" customHeight="1">
      <c r="A123" s="304" t="s">
        <v>497</v>
      </c>
      <c r="B123" s="316"/>
      <c r="C123" s="316"/>
      <c r="D123" s="316"/>
      <c r="E123" s="316"/>
      <c r="F123" s="297">
        <f t="shared" si="5"/>
        <v>0</v>
      </c>
    </row>
    <row r="124" spans="1:6" s="18" customFormat="1" ht="12.75" customHeight="1">
      <c r="A124" s="304" t="s">
        <v>498</v>
      </c>
      <c r="B124" s="317">
        <f>+B114+B117+B120+B121+B122+B123</f>
        <v>14510258</v>
      </c>
      <c r="C124" s="317">
        <f>+C114+C117+C120+C121+C122+C123</f>
        <v>16653105.700000001</v>
      </c>
      <c r="D124" s="317">
        <f>+D114+D117+D120+D121+D122+D123</f>
        <v>1331175.04</v>
      </c>
      <c r="E124" s="317">
        <f>+E114+E117+E120+E121+E122+E123</f>
        <v>14573737.129999999</v>
      </c>
      <c r="F124" s="297">
        <f t="shared" si="5"/>
        <v>0.8751362894429955</v>
      </c>
    </row>
    <row r="125" spans="1:6" s="18" customFormat="1" ht="12.75" customHeight="1">
      <c r="A125" s="800"/>
      <c r="B125" s="800"/>
      <c r="C125" s="800"/>
      <c r="D125" s="800"/>
      <c r="E125" s="801"/>
      <c r="F125" s="801"/>
    </row>
    <row r="126" spans="1:6" s="18" customFormat="1" ht="12.75" customHeight="1">
      <c r="A126" s="800" t="s">
        <v>499</v>
      </c>
      <c r="B126" s="800"/>
      <c r="C126" s="800"/>
      <c r="D126" s="800"/>
      <c r="E126" s="802" t="s">
        <v>265</v>
      </c>
      <c r="F126" s="802"/>
    </row>
    <row r="127" spans="1:6" s="18" customFormat="1" ht="12.75" customHeight="1">
      <c r="A127" s="803"/>
      <c r="B127" s="803"/>
      <c r="C127" s="803"/>
      <c r="D127" s="803"/>
      <c r="E127" s="804"/>
      <c r="F127" s="804"/>
    </row>
    <row r="128" spans="1:6" s="18" customFormat="1" ht="12.75" customHeight="1">
      <c r="A128" s="795" t="s">
        <v>500</v>
      </c>
      <c r="B128" s="795"/>
      <c r="C128" s="795"/>
      <c r="D128" s="795"/>
      <c r="E128" s="805">
        <f>+E85</f>
        <v>4316271.0940000005</v>
      </c>
      <c r="F128" s="805"/>
    </row>
    <row r="129" spans="1:6" s="18" customFormat="1" ht="12.75" customHeight="1">
      <c r="A129" s="795" t="s">
        <v>501</v>
      </c>
      <c r="B129" s="795"/>
      <c r="C129" s="795"/>
      <c r="D129" s="795"/>
      <c r="E129" s="806">
        <v>6666154.96</v>
      </c>
      <c r="F129" s="806"/>
    </row>
    <row r="130" spans="1:6" s="18" customFormat="1" ht="12.75" customHeight="1">
      <c r="A130" s="795" t="s">
        <v>502</v>
      </c>
      <c r="B130" s="795"/>
      <c r="C130" s="795"/>
      <c r="D130" s="795"/>
      <c r="E130" s="757">
        <f>+E157</f>
        <v>42368.41</v>
      </c>
      <c r="F130" s="757"/>
    </row>
    <row r="131" spans="1:6" s="18" customFormat="1" ht="12.75" customHeight="1">
      <c r="A131" s="795" t="s">
        <v>503</v>
      </c>
      <c r="B131" s="795"/>
      <c r="C131" s="795"/>
      <c r="D131" s="795"/>
      <c r="E131" s="806"/>
      <c r="F131" s="806"/>
    </row>
    <row r="132" spans="1:6" s="18" customFormat="1" ht="12.75" customHeight="1">
      <c r="A132" s="795" t="s">
        <v>504</v>
      </c>
      <c r="B132" s="795"/>
      <c r="C132" s="795"/>
      <c r="D132" s="795"/>
      <c r="E132" s="806"/>
      <c r="F132" s="806"/>
    </row>
    <row r="133" spans="1:6" s="18" customFormat="1" ht="26.25" customHeight="1">
      <c r="A133" s="795" t="s">
        <v>505</v>
      </c>
      <c r="B133" s="795"/>
      <c r="C133" s="795"/>
      <c r="D133" s="795"/>
      <c r="E133" s="806"/>
      <c r="F133" s="806"/>
    </row>
    <row r="134" spans="1:6" s="18" customFormat="1" ht="27" customHeight="1">
      <c r="A134" s="795" t="s">
        <v>506</v>
      </c>
      <c r="B134" s="795"/>
      <c r="C134" s="795"/>
      <c r="D134" s="795"/>
      <c r="E134" s="791">
        <f>+D150</f>
        <v>0</v>
      </c>
      <c r="F134" s="791"/>
    </row>
    <row r="135" spans="1:6" s="18" customFormat="1" ht="12.75" customHeight="1">
      <c r="A135" s="796" t="s">
        <v>507</v>
      </c>
      <c r="B135" s="796"/>
      <c r="C135" s="796"/>
      <c r="D135" s="796"/>
      <c r="E135" s="807">
        <f>SUM(E128:E134)</f>
        <v>11024794.464000002</v>
      </c>
      <c r="F135" s="807"/>
    </row>
    <row r="136" spans="1:6" s="18" customFormat="1" ht="12.75" customHeight="1">
      <c r="A136" s="796" t="s">
        <v>508</v>
      </c>
      <c r="B136" s="796"/>
      <c r="C136" s="796"/>
      <c r="D136" s="796"/>
      <c r="E136" s="807">
        <f>+E114+E117-E135</f>
        <v>3548942.6659999974</v>
      </c>
      <c r="F136" s="807"/>
    </row>
    <row r="137" spans="1:6" s="18" customFormat="1" ht="17.25" customHeight="1">
      <c r="A137" s="796" t="s">
        <v>509</v>
      </c>
      <c r="B137" s="796"/>
      <c r="C137" s="796"/>
      <c r="D137" s="796"/>
      <c r="E137" s="808">
        <f>IF(E54="",0,IF(E54=0,0,E136/E54))</f>
        <v>0.2521086697360358</v>
      </c>
      <c r="F137" s="808"/>
    </row>
    <row r="138" spans="1:6" s="18" customFormat="1" ht="12.75" customHeight="1">
      <c r="A138" s="740" t="s">
        <v>510</v>
      </c>
      <c r="B138" s="740"/>
      <c r="C138" s="740"/>
      <c r="D138" s="740"/>
      <c r="E138" s="740"/>
      <c r="F138" s="740"/>
    </row>
    <row r="139" spans="1:6" s="18" customFormat="1" ht="12.75" customHeight="1">
      <c r="A139" s="809" t="s">
        <v>511</v>
      </c>
      <c r="B139" s="110" t="s">
        <v>105</v>
      </c>
      <c r="C139" s="110" t="s">
        <v>105</v>
      </c>
      <c r="D139" s="689" t="s">
        <v>108</v>
      </c>
      <c r="E139" s="689"/>
      <c r="F139" s="689"/>
    </row>
    <row r="140" spans="1:6" s="18" customFormat="1" ht="12.75" customHeight="1">
      <c r="A140" s="809"/>
      <c r="B140" s="112" t="s">
        <v>26</v>
      </c>
      <c r="C140" s="112" t="s">
        <v>27</v>
      </c>
      <c r="D140" s="110" t="s">
        <v>28</v>
      </c>
      <c r="E140" s="110" t="s">
        <v>30</v>
      </c>
      <c r="F140" s="279" t="s">
        <v>29</v>
      </c>
    </row>
    <row r="141" spans="1:6" s="18" customFormat="1" ht="12.75" customHeight="1">
      <c r="A141" s="809"/>
      <c r="B141" s="157"/>
      <c r="C141" s="182" t="s">
        <v>111</v>
      </c>
      <c r="D141" s="157"/>
      <c r="E141" s="182" t="s">
        <v>112</v>
      </c>
      <c r="F141" s="280" t="s">
        <v>468</v>
      </c>
    </row>
    <row r="142" spans="1:6" s="18" customFormat="1" ht="25.5" customHeight="1">
      <c r="A142" s="281" t="s">
        <v>512</v>
      </c>
      <c r="B142" s="195"/>
      <c r="C142" s="318"/>
      <c r="D142" s="195"/>
      <c r="E142" s="318"/>
      <c r="F142" s="282">
        <f>IF(C142="",0,IF(C142=0,0,E142/C142))</f>
        <v>0</v>
      </c>
    </row>
    <row r="143" spans="1:6" s="18" customFormat="1" ht="14.25" customHeight="1">
      <c r="A143" s="281" t="s">
        <v>513</v>
      </c>
      <c r="B143" s="204"/>
      <c r="C143" s="195"/>
      <c r="D143" s="195"/>
      <c r="E143" s="195">
        <v>20400</v>
      </c>
      <c r="F143" s="282">
        <f>IF(C143="",0,IF(C143=0,0,E143/C143))</f>
        <v>0</v>
      </c>
    </row>
    <row r="144" spans="1:6" s="18" customFormat="1" ht="12.75" customHeight="1">
      <c r="A144" s="319" t="s">
        <v>515</v>
      </c>
      <c r="B144" s="236" t="s">
        <v>514</v>
      </c>
      <c r="C144" s="236"/>
      <c r="D144" s="236"/>
      <c r="E144" s="195"/>
      <c r="F144" s="320">
        <f>IF(C144="",0,IF(C144=0,0,E144/C144))</f>
        <v>0</v>
      </c>
    </row>
    <row r="145" spans="1:6" s="18" customFormat="1" ht="25.5" customHeight="1">
      <c r="A145" s="304" t="s">
        <v>516</v>
      </c>
      <c r="B145" s="204"/>
      <c r="C145" s="195"/>
      <c r="D145" s="195"/>
      <c r="E145" s="195"/>
      <c r="F145" s="297">
        <f>IF(C145="",0,IF(C145=0,0,E145/C145))</f>
        <v>0</v>
      </c>
    </row>
    <row r="146" spans="1:6" s="18" customFormat="1" ht="25.5" customHeight="1">
      <c r="A146" s="304" t="s">
        <v>517</v>
      </c>
      <c r="B146" s="298">
        <f>SUM(B142:B145)</f>
        <v>0</v>
      </c>
      <c r="C146" s="298">
        <f>SUM(C142:C145)</f>
        <v>0</v>
      </c>
      <c r="D146" s="298">
        <f>SUM(D142:D145)</f>
        <v>0</v>
      </c>
      <c r="E146" s="298">
        <f>SUM(E142:E145)</f>
        <v>20400</v>
      </c>
      <c r="F146" s="297">
        <f>IF(C146="",0,IF(C146=0,0,E146/C146))</f>
        <v>0</v>
      </c>
    </row>
    <row r="147" spans="1:6" s="18" customFormat="1" ht="12.75" customHeight="1">
      <c r="A147" s="810" t="s">
        <v>518</v>
      </c>
      <c r="B147" s="811" t="s">
        <v>514</v>
      </c>
      <c r="C147" s="811"/>
      <c r="D147" s="812"/>
      <c r="E147" s="812"/>
      <c r="F147" s="812"/>
    </row>
    <row r="148" spans="1:6" s="18" customFormat="1" ht="12.75" customHeight="1">
      <c r="A148" s="810"/>
      <c r="B148" s="813" t="s">
        <v>519</v>
      </c>
      <c r="C148" s="813"/>
      <c r="D148" s="752" t="s">
        <v>520</v>
      </c>
      <c r="E148" s="752"/>
      <c r="F148" s="752"/>
    </row>
    <row r="149" spans="1:6" s="18" customFormat="1" ht="12.75" customHeight="1">
      <c r="A149" s="810"/>
      <c r="B149" s="814" t="s">
        <v>514</v>
      </c>
      <c r="C149" s="814"/>
      <c r="D149" s="815"/>
      <c r="E149" s="815"/>
      <c r="F149" s="815"/>
    </row>
    <row r="150" spans="1:6" s="18" customFormat="1" ht="12.75" customHeight="1">
      <c r="A150" s="18" t="s">
        <v>521</v>
      </c>
      <c r="B150" s="817" t="s">
        <v>514</v>
      </c>
      <c r="C150" s="817"/>
      <c r="D150" s="779"/>
      <c r="E150" s="779"/>
      <c r="F150" s="779"/>
    </row>
    <row r="151" spans="1:6" s="18" customFormat="1" ht="6.75" customHeight="1">
      <c r="A151" s="321"/>
      <c r="B151" s="322"/>
      <c r="C151" s="322"/>
      <c r="D151" s="322"/>
      <c r="E151" s="322"/>
      <c r="F151" s="322"/>
    </row>
    <row r="152" spans="1:6" s="18" customFormat="1" ht="12.75" customHeight="1">
      <c r="A152" s="818" t="s">
        <v>522</v>
      </c>
      <c r="B152" s="818"/>
      <c r="C152" s="818"/>
      <c r="D152" s="818"/>
      <c r="E152" s="689" t="s">
        <v>265</v>
      </c>
      <c r="F152" s="689"/>
    </row>
    <row r="153" spans="1:6" s="18" customFormat="1" ht="25.5" customHeight="1">
      <c r="A153" s="818"/>
      <c r="B153" s="818"/>
      <c r="C153" s="818"/>
      <c r="D153" s="818"/>
      <c r="E153" s="323" t="s">
        <v>523</v>
      </c>
      <c r="F153" s="25" t="s">
        <v>524</v>
      </c>
    </row>
    <row r="154" spans="1:6" s="18" customFormat="1" ht="12.75" customHeight="1">
      <c r="A154" s="294" t="s">
        <v>525</v>
      </c>
      <c r="B154" s="322"/>
      <c r="C154" s="322"/>
      <c r="D154" s="324"/>
      <c r="E154" s="325">
        <v>0</v>
      </c>
      <c r="F154" s="326"/>
    </row>
    <row r="155" spans="1:6" s="18" customFormat="1" ht="12.75" customHeight="1">
      <c r="A155" s="281" t="s">
        <v>526</v>
      </c>
      <c r="B155" s="327"/>
      <c r="C155" s="327"/>
      <c r="D155" s="328"/>
      <c r="E155" s="235">
        <v>13566790.49</v>
      </c>
      <c r="F155" s="236"/>
    </row>
    <row r="156" spans="1:6" s="18" customFormat="1" ht="12.75" customHeight="1">
      <c r="A156" s="281" t="s">
        <v>527</v>
      </c>
      <c r="B156" s="327"/>
      <c r="C156" s="327"/>
      <c r="D156" s="328"/>
      <c r="E156" s="235">
        <v>13199816.91</v>
      </c>
      <c r="F156" s="236"/>
    </row>
    <row r="157" spans="1:6" s="18" customFormat="1" ht="12.75" customHeight="1">
      <c r="A157" s="281" t="s">
        <v>528</v>
      </c>
      <c r="B157" s="327"/>
      <c r="C157" s="327"/>
      <c r="D157" s="328"/>
      <c r="E157" s="235">
        <f>E84</f>
        <v>42368.41</v>
      </c>
      <c r="F157" s="236"/>
    </row>
    <row r="158" spans="1:6" s="18" customFormat="1" ht="12.75" customHeight="1">
      <c r="A158" s="304" t="s">
        <v>529</v>
      </c>
      <c r="B158" s="329"/>
      <c r="C158" s="329"/>
      <c r="D158" s="299"/>
      <c r="E158" s="330">
        <v>409341.99</v>
      </c>
      <c r="F158" s="330"/>
    </row>
    <row r="159" spans="1:6" s="18" customFormat="1" ht="12.75" customHeight="1">
      <c r="A159" s="97" t="s">
        <v>138</v>
      </c>
      <c r="B159" s="207"/>
      <c r="C159" s="207"/>
      <c r="D159" s="207"/>
      <c r="E159" s="207"/>
      <c r="F159" s="207"/>
    </row>
    <row r="160" spans="1:6" s="18" customFormat="1" ht="15.75" customHeight="1">
      <c r="A160" s="816" t="s">
        <v>530</v>
      </c>
      <c r="B160" s="816"/>
      <c r="C160" s="816"/>
      <c r="D160" s="816"/>
      <c r="E160" s="816"/>
      <c r="F160" s="816"/>
    </row>
    <row r="161" spans="1:6" s="18" customFormat="1" ht="29.25" customHeight="1">
      <c r="A161" s="819" t="s">
        <v>531</v>
      </c>
      <c r="B161" s="819"/>
      <c r="C161" s="819"/>
      <c r="D161" s="819"/>
      <c r="E161" s="819"/>
      <c r="F161" s="819"/>
    </row>
    <row r="162" spans="1:6" s="18" customFormat="1" ht="15.75" customHeight="1">
      <c r="A162" s="816" t="s">
        <v>532</v>
      </c>
      <c r="B162" s="816"/>
      <c r="C162" s="816"/>
      <c r="D162" s="816"/>
      <c r="E162" s="816"/>
      <c r="F162" s="816"/>
    </row>
    <row r="163" spans="1:6" s="18" customFormat="1" ht="15.75" customHeight="1">
      <c r="A163" s="816" t="s">
        <v>533</v>
      </c>
      <c r="B163" s="816"/>
      <c r="C163" s="816"/>
      <c r="D163" s="816"/>
      <c r="E163" s="816"/>
      <c r="F163" s="816"/>
    </row>
    <row r="164" spans="1:6" s="18" customFormat="1" ht="15.75" customHeight="1">
      <c r="A164" s="816" t="s">
        <v>534</v>
      </c>
      <c r="B164" s="816"/>
      <c r="C164" s="816"/>
      <c r="D164" s="816"/>
      <c r="E164" s="816"/>
      <c r="F164" s="816"/>
    </row>
  </sheetData>
  <sheetProtection password="DA51" sheet="1" selectLockedCells="1"/>
  <mergeCells count="75">
    <mergeCell ref="A162:F162"/>
    <mergeCell ref="A163:F163"/>
    <mergeCell ref="A164:F164"/>
    <mergeCell ref="B150:C150"/>
    <mergeCell ref="D150:F150"/>
    <mergeCell ref="A152:D153"/>
    <mergeCell ref="E152:F152"/>
    <mergeCell ref="A160:F160"/>
    <mergeCell ref="A161:F161"/>
    <mergeCell ref="A138:F138"/>
    <mergeCell ref="A139:A141"/>
    <mergeCell ref="D139:F139"/>
    <mergeCell ref="A147:A149"/>
    <mergeCell ref="B147:C147"/>
    <mergeCell ref="D147:F147"/>
    <mergeCell ref="B148:C148"/>
    <mergeCell ref="D148:F148"/>
    <mergeCell ref="B149:C149"/>
    <mergeCell ref="D149:F149"/>
    <mergeCell ref="A135:D135"/>
    <mergeCell ref="E135:F135"/>
    <mergeCell ref="A136:D136"/>
    <mergeCell ref="E136:F136"/>
    <mergeCell ref="A137:D137"/>
    <mergeCell ref="E137:F137"/>
    <mergeCell ref="A132:D132"/>
    <mergeCell ref="E132:F132"/>
    <mergeCell ref="A133:D133"/>
    <mergeCell ref="E133:F133"/>
    <mergeCell ref="A134:D134"/>
    <mergeCell ref="E134:F134"/>
    <mergeCell ref="A129:D129"/>
    <mergeCell ref="E129:F129"/>
    <mergeCell ref="A130:D130"/>
    <mergeCell ref="E130:F130"/>
    <mergeCell ref="A131:D131"/>
    <mergeCell ref="E131:F131"/>
    <mergeCell ref="A126:D126"/>
    <mergeCell ref="E126:F126"/>
    <mergeCell ref="A127:D127"/>
    <mergeCell ref="E127:F127"/>
    <mergeCell ref="A128:D128"/>
    <mergeCell ref="E128:F128"/>
    <mergeCell ref="A105:D105"/>
    <mergeCell ref="E105:F105"/>
    <mergeCell ref="A106:F106"/>
    <mergeCell ref="D107:F107"/>
    <mergeCell ref="D111:F111"/>
    <mergeCell ref="A125:D125"/>
    <mergeCell ref="E125:F125"/>
    <mergeCell ref="A101:E101"/>
    <mergeCell ref="A102:E102"/>
    <mergeCell ref="A103:D103"/>
    <mergeCell ref="E103:F103"/>
    <mergeCell ref="A104:D104"/>
    <mergeCell ref="E104:F104"/>
    <mergeCell ref="A87:D87"/>
    <mergeCell ref="E87:F87"/>
    <mergeCell ref="D88:F88"/>
    <mergeCell ref="A98:E98"/>
    <mergeCell ref="A99:E99"/>
    <mergeCell ref="A100:E100"/>
    <mergeCell ref="A9:F9"/>
    <mergeCell ref="D10:F10"/>
    <mergeCell ref="D55:F55"/>
    <mergeCell ref="A70:F70"/>
    <mergeCell ref="D71:F71"/>
    <mergeCell ref="A86:D86"/>
    <mergeCell ref="E86:F86"/>
    <mergeCell ref="A1:F1"/>
    <mergeCell ref="A3:F3"/>
    <mergeCell ref="A4:F4"/>
    <mergeCell ref="A5:F5"/>
    <mergeCell ref="A6:F6"/>
    <mergeCell ref="A7:F7"/>
  </mergeCells>
  <printOptions horizontalCentered="1"/>
  <pageMargins left="0" right="0" top="0.34" bottom="0" header="0.5118110236220472" footer="0.5118110236220472"/>
  <pageSetup horizontalDpi="300" verticalDpi="300" orientation="landscape" paperSize="9" scale="80" r:id="rId1"/>
  <rowBreaks count="3" manualBreakCount="3">
    <brk id="54" max="255" man="1"/>
    <brk id="105" max="255" man="1"/>
    <brk id="1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Manoel</dc:creator>
  <cp:keywords/>
  <dc:description/>
  <cp:lastModifiedBy>Carlos</cp:lastModifiedBy>
  <cp:lastPrinted>2013-09-26T12:45:30Z</cp:lastPrinted>
  <dcterms:created xsi:type="dcterms:W3CDTF">2013-07-26T12:20:43Z</dcterms:created>
  <dcterms:modified xsi:type="dcterms:W3CDTF">2014-01-31T00:33:45Z</dcterms:modified>
  <cp:category/>
  <cp:version/>
  <cp:contentType/>
  <cp:contentStatus/>
</cp:coreProperties>
</file>